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730" windowHeight="11760"/>
  </bookViews>
  <sheets>
    <sheet name="Reparatur-Ratgeber" sheetId="1" r:id="rId1"/>
    <sheet name="Referenzen" sheetId="2" r:id="rId2"/>
  </sheets>
  <definedNames>
    <definedName name="Lebensdauer">'Reparatur-Ratgeber'!$H$23</definedName>
  </definedNames>
  <calcPr calcId="145621"/>
</workbook>
</file>

<file path=xl/calcChain.xml><?xml version="1.0" encoding="utf-8"?>
<calcChain xmlns="http://schemas.openxmlformats.org/spreadsheetml/2006/main">
  <c r="J12" i="2" l="1"/>
  <c r="J11" i="2"/>
  <c r="I12" i="2"/>
  <c r="I11" i="2"/>
  <c r="H12" i="2"/>
  <c r="H11" i="2"/>
  <c r="J29" i="2"/>
  <c r="J28" i="2"/>
  <c r="I29" i="2"/>
  <c r="I28" i="2"/>
  <c r="H29" i="2"/>
  <c r="H28" i="2"/>
  <c r="J25" i="2"/>
  <c r="I25" i="2"/>
  <c r="H25" i="2"/>
  <c r="J21" i="2"/>
  <c r="I21" i="2"/>
  <c r="H21" i="2"/>
  <c r="J17" i="2"/>
  <c r="I17" i="2"/>
  <c r="H17" i="2"/>
  <c r="J16" i="2"/>
  <c r="I16" i="2"/>
  <c r="H16" i="2"/>
  <c r="H19" i="1" l="1"/>
  <c r="H23" i="1" l="1"/>
  <c r="H48" i="1" l="1"/>
  <c r="H52" i="1"/>
  <c r="H56" i="1"/>
  <c r="H60" i="1"/>
  <c r="H64" i="1"/>
  <c r="E48" i="1"/>
  <c r="E50" i="1"/>
  <c r="E52" i="1"/>
  <c r="E54" i="1"/>
  <c r="E56" i="1"/>
  <c r="E58" i="1"/>
  <c r="E60" i="1"/>
  <c r="E62" i="1"/>
  <c r="E64" i="1"/>
  <c r="E66" i="1"/>
  <c r="G48" i="1"/>
  <c r="G52" i="1"/>
  <c r="G56" i="1"/>
  <c r="G60" i="1"/>
  <c r="G64" i="1"/>
  <c r="H49" i="1"/>
  <c r="H53" i="1"/>
  <c r="H57" i="1"/>
  <c r="H61" i="1"/>
  <c r="H65" i="1"/>
  <c r="D49" i="1"/>
  <c r="D51" i="1"/>
  <c r="D53" i="1"/>
  <c r="D55" i="1"/>
  <c r="D57" i="1"/>
  <c r="D59" i="1"/>
  <c r="D61" i="1"/>
  <c r="D63" i="1"/>
  <c r="D65" i="1"/>
  <c r="E47" i="1"/>
  <c r="G49" i="1"/>
  <c r="G53" i="1"/>
  <c r="G57" i="1"/>
  <c r="G61" i="1"/>
  <c r="G65" i="1"/>
  <c r="H50" i="1"/>
  <c r="H58" i="1"/>
  <c r="H62" i="1"/>
  <c r="H66" i="1"/>
  <c r="E49" i="1"/>
  <c r="E51" i="1"/>
  <c r="E53" i="1"/>
  <c r="E55" i="1"/>
  <c r="E57" i="1"/>
  <c r="E59" i="1"/>
  <c r="E63" i="1"/>
  <c r="E65" i="1"/>
  <c r="D47" i="1"/>
  <c r="G54" i="1"/>
  <c r="G58" i="1"/>
  <c r="G66" i="1"/>
  <c r="H51" i="1"/>
  <c r="H59" i="1"/>
  <c r="H63" i="1"/>
  <c r="D50" i="1"/>
  <c r="D54" i="1"/>
  <c r="D58" i="1"/>
  <c r="D62" i="1"/>
  <c r="D66" i="1"/>
  <c r="G51" i="1"/>
  <c r="G55" i="1"/>
  <c r="G59" i="1"/>
  <c r="G63" i="1"/>
  <c r="G47" i="1"/>
  <c r="H54" i="1"/>
  <c r="E61" i="1"/>
  <c r="G50" i="1"/>
  <c r="G62" i="1"/>
  <c r="H55" i="1"/>
  <c r="D48" i="1"/>
  <c r="D52" i="1"/>
  <c r="D56" i="1"/>
  <c r="D60" i="1"/>
  <c r="D64" i="1"/>
  <c r="H47" i="1"/>
  <c r="H35" i="1"/>
  <c r="T24" i="1" s="1"/>
  <c r="N26" i="1"/>
  <c r="G21" i="1" l="1"/>
  <c r="T28" i="1"/>
  <c r="D67" i="1" l="1"/>
  <c r="H67" i="1"/>
  <c r="N22" i="1" s="1"/>
  <c r="E67" i="1"/>
  <c r="T22" i="1" s="1"/>
  <c r="T30" i="1" s="1"/>
  <c r="T32" i="1" s="1"/>
  <c r="I47" i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G67" i="1"/>
  <c r="F47" i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H33" i="1" l="1"/>
  <c r="N30" i="1"/>
  <c r="N32" i="1" s="1"/>
  <c r="N38" i="1" l="1"/>
  <c r="N36" i="1"/>
  <c r="T36" i="1" l="1"/>
  <c r="T38" i="1"/>
</calcChain>
</file>

<file path=xl/sharedStrings.xml><?xml version="1.0" encoding="utf-8"?>
<sst xmlns="http://schemas.openxmlformats.org/spreadsheetml/2006/main" count="111" uniqueCount="62">
  <si>
    <t>Preis des neuen Geräts:</t>
  </si>
  <si>
    <t>kWh/a</t>
  </si>
  <si>
    <t>€</t>
  </si>
  <si>
    <t>Neupreis</t>
  </si>
  <si>
    <t>Angenommene Lebensdauer:</t>
  </si>
  <si>
    <t>Alter des Geräts:</t>
  </si>
  <si>
    <t>a</t>
  </si>
  <si>
    <t>Gerätekategorie:</t>
  </si>
  <si>
    <t>Jahr</t>
  </si>
  <si>
    <t>Strompreis:</t>
  </si>
  <si>
    <t>€/kWh</t>
  </si>
  <si>
    <t>Kosten alt</t>
  </si>
  <si>
    <t>Kosten neu</t>
  </si>
  <si>
    <t>Reparatur</t>
  </si>
  <si>
    <t>Energieverbrauch neues Gerät:</t>
  </si>
  <si>
    <t>Reparaturkosten:</t>
  </si>
  <si>
    <t>kumuliert</t>
  </si>
  <si>
    <t>Reparatur-Ratgeber</t>
  </si>
  <si>
    <t>Gesamtbilanz:</t>
  </si>
  <si>
    <t>Energiekosten</t>
  </si>
  <si>
    <t>Summe</t>
  </si>
  <si>
    <t>altes Gerät + Reparatur</t>
  </si>
  <si>
    <t>altes Gerät + Ersetzung</t>
  </si>
  <si>
    <t>Restwert</t>
  </si>
  <si>
    <t>Legende</t>
  </si>
  <si>
    <t>Beschreibung</t>
  </si>
  <si>
    <t>Eingabe</t>
  </si>
  <si>
    <t>Ergebnis</t>
  </si>
  <si>
    <t>Gesamtkosten</t>
  </si>
  <si>
    <t>Gesamtbilanz</t>
  </si>
  <si>
    <t>---</t>
  </si>
  <si>
    <t>Kostenunterschied neu-alt:</t>
  </si>
  <si>
    <t>Kostenunterschied neu - alt:</t>
  </si>
  <si>
    <t>lohnt sich die Reparatur?</t>
  </si>
  <si>
    <t>Energieverbrauch altes Gerät*:</t>
  </si>
  <si>
    <t>Neupreis ohne RW</t>
  </si>
  <si>
    <t>Restwert (RW) neues Gerät:</t>
  </si>
  <si>
    <t>Restwert (RW)</t>
  </si>
  <si>
    <t>+ %</t>
  </si>
  <si>
    <t>Energieverbrauch altes Gerät:</t>
  </si>
  <si>
    <t>kWh</t>
  </si>
  <si>
    <t>Kühl-Gefrier Kombination</t>
  </si>
  <si>
    <t>maximale Reparaturkosten:</t>
  </si>
  <si>
    <t>Energieverbrauch - Referenzwerte</t>
  </si>
  <si>
    <t>Kühl-Gefrier-Kombination</t>
  </si>
  <si>
    <t>Gefrierschrank</t>
  </si>
  <si>
    <t>Wäschetrockner</t>
  </si>
  <si>
    <t>Waschmaschine</t>
  </si>
  <si>
    <t>Geschirrspüler</t>
  </si>
  <si>
    <t>&lt; 160 cm Höhe</t>
  </si>
  <si>
    <t xml:space="preserve">&gt; 160 cm Höhe </t>
  </si>
  <si>
    <t>0-5 Jahre</t>
  </si>
  <si>
    <t>5-10 Jahre</t>
  </si>
  <si>
    <t>10-20 Jahre</t>
  </si>
  <si>
    <t>&lt; 90 cm Höhe</t>
  </si>
  <si>
    <t xml:space="preserve">&gt; 90 cm Höhe </t>
  </si>
  <si>
    <t>60 cm Breite</t>
  </si>
  <si>
    <t>45 cm Breite</t>
  </si>
  <si>
    <t>kWh/Jahr</t>
  </si>
  <si>
    <t>Energieverbrauch des neuen Geräts</t>
  </si>
  <si>
    <t>7 kg</t>
  </si>
  <si>
    <r>
      <rPr>
        <sz val="11"/>
        <color theme="1"/>
        <rFont val="Calibri"/>
        <family val="2"/>
      </rPr>
      <t>©</t>
    </r>
    <r>
      <rPr>
        <sz val="8.8000000000000007"/>
        <color theme="1"/>
        <rFont val="Calibri"/>
        <family val="2"/>
      </rPr>
      <t xml:space="preserve"> by Österreichische Energieagentur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</si>
</sst>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;;;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.8000000000000007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</cellStyleXfs>
  <cellXfs count="84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3" borderId="0" xfId="0" applyNumberFormat="1" applyFill="1"/>
    <xf numFmtId="164" fontId="0" fillId="2" borderId="0" xfId="0" applyNumberFormat="1" applyFill="1"/>
    <xf numFmtId="0" fontId="0" fillId="2" borderId="0" xfId="0" applyFill="1" applyBorder="1"/>
    <xf numFmtId="0" fontId="1" fillId="2" borderId="0" xfId="0" applyFont="1" applyFill="1" applyBorder="1"/>
    <xf numFmtId="0" fontId="0" fillId="6" borderId="1" xfId="0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right"/>
    </xf>
    <xf numFmtId="2" fontId="1" fillId="6" borderId="1" xfId="0" applyNumberFormat="1" applyFont="1" applyFill="1" applyBorder="1" applyAlignment="1">
      <alignment horizontal="right"/>
    </xf>
    <xf numFmtId="2" fontId="0" fillId="6" borderId="1" xfId="0" quotePrefix="1" applyNumberFormat="1" applyFill="1" applyBorder="1" applyAlignment="1">
      <alignment horizontal="right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4" borderId="0" xfId="0" applyFont="1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1" fillId="4" borderId="11" xfId="0" applyFont="1" applyFill="1" applyBorder="1"/>
    <xf numFmtId="0" fontId="0" fillId="4" borderId="11" xfId="0" applyFill="1" applyBorder="1"/>
    <xf numFmtId="2" fontId="0" fillId="4" borderId="11" xfId="0" applyNumberFormat="1" applyFill="1" applyBorder="1"/>
    <xf numFmtId="0" fontId="0" fillId="4" borderId="12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2" fontId="1" fillId="6" borderId="4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0" borderId="5" xfId="0" applyBorder="1"/>
    <xf numFmtId="0" fontId="0" fillId="2" borderId="6" xfId="0" applyFill="1" applyBorder="1" applyAlignment="1"/>
    <xf numFmtId="0" fontId="0" fillId="2" borderId="0" xfId="0" applyNumberFormat="1" applyFill="1"/>
    <xf numFmtId="0" fontId="0" fillId="3" borderId="0" xfId="0" applyNumberFormat="1" applyFill="1"/>
    <xf numFmtId="0" fontId="3" fillId="2" borderId="0" xfId="0" applyNumberFormat="1" applyFont="1" applyFill="1"/>
    <xf numFmtId="0" fontId="4" fillId="3" borderId="0" xfId="0" applyNumberFormat="1" applyFont="1" applyFill="1"/>
    <xf numFmtId="0" fontId="0" fillId="4" borderId="1" xfId="0" quotePrefix="1" applyFill="1" applyBorder="1" applyAlignment="1">
      <alignment horizontal="center"/>
    </xf>
    <xf numFmtId="0" fontId="1" fillId="0" borderId="0" xfId="0" applyFont="1"/>
    <xf numFmtId="0" fontId="0" fillId="4" borderId="0" xfId="0" applyFill="1"/>
    <xf numFmtId="0" fontId="0" fillId="4" borderId="1" xfId="0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1" fillId="4" borderId="3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5" fillId="3" borderId="0" xfId="0" applyNumberFormat="1" applyFont="1" applyFill="1"/>
    <xf numFmtId="0" fontId="0" fillId="5" borderId="3" xfId="0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 vertical="center"/>
    </xf>
    <xf numFmtId="1" fontId="0" fillId="2" borderId="0" xfId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center"/>
    </xf>
    <xf numFmtId="165" fontId="0" fillId="6" borderId="1" xfId="1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0" fillId="5" borderId="2" xfId="0" applyFill="1" applyBorder="1"/>
    <xf numFmtId="0" fontId="0" fillId="5" borderId="3" xfId="0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5">
    <cellStyle name="Komma" xfId="1" builtinId="3"/>
    <cellStyle name="Standard" xfId="0" builtinId="0"/>
    <cellStyle name="Standard 2" xfId="3"/>
    <cellStyle name="Standard 3" xfId="4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jährliche Kosten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501588710935328"/>
          <c:y val="0.20973234042586594"/>
          <c:w val="0.57731290242707911"/>
          <c:h val="0.63945551265376155"/>
        </c:manualLayout>
      </c:layout>
      <c:lineChart>
        <c:grouping val="standard"/>
        <c:varyColors val="0"/>
        <c:ser>
          <c:idx val="0"/>
          <c:order val="0"/>
          <c:tx>
            <c:v>altes Gerät + Ersetzung</c:v>
          </c:tx>
          <c:marker>
            <c:symbol val="none"/>
          </c:marker>
          <c:val>
            <c:numRef>
              <c:f>'Reparatur-Ratgeber'!$D$47:$D$59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altes Gerät + Reparatur</c:v>
          </c:tx>
          <c:marker>
            <c:symbol val="none"/>
          </c:marker>
          <c:val>
            <c:numRef>
              <c:f>'Reparatur-Ratgeber'!$G$47:$G$59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42240"/>
        <c:axId val="132844160"/>
      </c:lineChart>
      <c:catAx>
        <c:axId val="13284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Jahre</a:t>
                </a:r>
              </a:p>
            </c:rich>
          </c:tx>
          <c:layout>
            <c:manualLayout>
              <c:xMode val="edge"/>
              <c:yMode val="edge"/>
              <c:x val="0.71976431666886642"/>
              <c:y val="0.875032697184038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2844160"/>
        <c:crosses val="autoZero"/>
        <c:auto val="1"/>
        <c:lblAlgn val="ctr"/>
        <c:lblOffset val="100"/>
        <c:noMultiLvlLbl val="0"/>
      </c:catAx>
      <c:valAx>
        <c:axId val="1328441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AT"/>
                  <a:t>€</a:t>
                </a:r>
              </a:p>
            </c:rich>
          </c:tx>
          <c:layout>
            <c:manualLayout>
              <c:xMode val="edge"/>
              <c:yMode val="edge"/>
              <c:x val="5.5411270521531317E-2"/>
              <c:y val="8.537790826994083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284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63573634270348"/>
          <c:y val="0.41707148894523777"/>
          <c:w val="0.27958503721172234"/>
          <c:h val="0.34085679967970106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Gesamtkosten</a:t>
            </a:r>
          </a:p>
        </c:rich>
      </c:tx>
      <c:layout/>
      <c:overlay val="0"/>
    </c:title>
    <c:autoTitleDeleted val="0"/>
    <c:view3D>
      <c:rotX val="10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373285096119741"/>
          <c:y val="0.17708010857617157"/>
          <c:w val="0.48601518053486553"/>
          <c:h val="0.622027054310518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'Reparatur-Ratgeber'!$L$22</c:f>
              <c:strCache>
                <c:ptCount val="1"/>
                <c:pt idx="0">
                  <c:v>Energiekosten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('Reparatur-Ratgeber'!$L$20,'Reparatur-Ratgeber'!$R$20)</c:f>
              <c:strCache>
                <c:ptCount val="2"/>
                <c:pt idx="0">
                  <c:v>altes Gerät + Reparatur</c:v>
                </c:pt>
                <c:pt idx="1">
                  <c:v>altes Gerät + Ersetzung</c:v>
                </c:pt>
              </c:strCache>
            </c:strRef>
          </c:cat>
          <c:val>
            <c:numRef>
              <c:f>('Reparatur-Ratgeber'!$N$22,'Reparatur-Ratgeber'!$T$22)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Reparatur</c:v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strRef>
              <c:f>('Reparatur-Ratgeber'!$L$20,'Reparatur-Ratgeber'!$R$20)</c:f>
              <c:strCache>
                <c:ptCount val="2"/>
                <c:pt idx="0">
                  <c:v>altes Gerät + Reparatur</c:v>
                </c:pt>
                <c:pt idx="1">
                  <c:v>altes Gerät + Ersetzung</c:v>
                </c:pt>
              </c:strCache>
            </c:strRef>
          </c:cat>
          <c:val>
            <c:numRef>
              <c:f>('Reparatur-Ratgeber'!$N$26,'Reparatur-Ratgeber'!$T$26)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Neupreis ohne RW</c:v>
          </c:tx>
          <c:spPr>
            <a:ln>
              <a:noFill/>
            </a:ln>
          </c:spPr>
          <c:invertIfNegative val="0"/>
          <c:cat>
            <c:strRef>
              <c:f>('Reparatur-Ratgeber'!$L$20,'Reparatur-Ratgeber'!$R$20)</c:f>
              <c:strCache>
                <c:ptCount val="2"/>
                <c:pt idx="0">
                  <c:v>altes Gerät + Reparatur</c:v>
                </c:pt>
                <c:pt idx="1">
                  <c:v>altes Gerät + Ersetzung</c:v>
                </c:pt>
              </c:strCache>
            </c:strRef>
          </c:cat>
          <c:val>
            <c:numRef>
              <c:f>('Reparatur-Ratgeber'!$N$24,'Reparatur-Ratgeber'!$T$24)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v>Restwert (RW)</c:v>
          </c:tx>
          <c:spPr>
            <a:pattFill prst="ltUpDiag">
              <a:fgClr>
                <a:schemeClr val="accent3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('Reparatur-Ratgeber'!$L$20,'Reparatur-Ratgeber'!$R$20)</c:f>
              <c:strCache>
                <c:ptCount val="2"/>
                <c:pt idx="0">
                  <c:v>altes Gerät + Reparatur</c:v>
                </c:pt>
                <c:pt idx="1">
                  <c:v>altes Gerät + Ersetzung</c:v>
                </c:pt>
              </c:strCache>
            </c:strRef>
          </c:cat>
          <c:val>
            <c:numRef>
              <c:f>('Reparatur-Ratgeber'!$N$28,'Reparatur-Ratgeber'!$T$28)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76160"/>
        <c:axId val="132877696"/>
        <c:axId val="0"/>
      </c:bar3DChart>
      <c:catAx>
        <c:axId val="13287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77696"/>
        <c:crosses val="autoZero"/>
        <c:auto val="1"/>
        <c:lblAlgn val="ctr"/>
        <c:lblOffset val="100"/>
        <c:noMultiLvlLbl val="0"/>
      </c:catAx>
      <c:valAx>
        <c:axId val="1328776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AT"/>
                  <a:t>€</a:t>
                </a:r>
              </a:p>
            </c:rich>
          </c:tx>
          <c:layout>
            <c:manualLayout>
              <c:xMode val="edge"/>
              <c:yMode val="edge"/>
              <c:x val="0.10186095454840612"/>
              <c:y val="0.1195519070754453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32876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59723883785973"/>
          <c:y val="0.24650605908304016"/>
          <c:w val="0.26718871353424839"/>
          <c:h val="0.51819377896911822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14</xdr:col>
      <xdr:colOff>752474</xdr:colOff>
      <xdr:row>17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333374</xdr:colOff>
      <xdr:row>6</xdr:row>
      <xdr:rowOff>0</xdr:rowOff>
    </xdr:from>
    <xdr:to>
      <xdr:col>21</xdr:col>
      <xdr:colOff>2380</xdr:colOff>
      <xdr:row>16</xdr:row>
      <xdr:rowOff>180975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2</xdr:row>
      <xdr:rowOff>0</xdr:rowOff>
    </xdr:from>
    <xdr:to>
      <xdr:col>5</xdr:col>
      <xdr:colOff>438150</xdr:colOff>
      <xdr:row>5</xdr:row>
      <xdr:rowOff>4749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676275"/>
          <a:ext cx="2152650" cy="747699"/>
        </a:xfrm>
        <a:prstGeom prst="rect">
          <a:avLst/>
        </a:prstGeom>
      </xdr:spPr>
    </xdr:pic>
    <xdr:clientData/>
  </xdr:twoCellAnchor>
  <xdr:oneCellAnchor>
    <xdr:from>
      <xdr:col>11</xdr:col>
      <xdr:colOff>194734</xdr:colOff>
      <xdr:row>2</xdr:row>
      <xdr:rowOff>137584</xdr:rowOff>
    </xdr:from>
    <xdr:ext cx="6406497" cy="470935"/>
    <xdr:sp macro="" textlink="">
      <xdr:nvSpPr>
        <xdr:cNvPr id="5" name="Textfeld 4"/>
        <xdr:cNvSpPr txBox="1"/>
      </xdr:nvSpPr>
      <xdr:spPr>
        <a:xfrm>
          <a:off x="7793567" y="814917"/>
          <a:ext cx="6406497" cy="470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AT" sz="1100"/>
            <a:t>* Um wieviel Prozent ist der Energieverbrauch Ihres alten Geräts höher, als der des neuen</a:t>
          </a:r>
          <a:r>
            <a:rPr lang="de-AT" sz="1100" baseline="0"/>
            <a:t> Geräts?</a:t>
          </a:r>
          <a:r>
            <a:rPr lang="de-AT" sz="1100"/>
            <a:t> </a:t>
          </a:r>
        </a:p>
        <a:p>
          <a:r>
            <a:rPr lang="de-AT" sz="1100"/>
            <a:t>   Auf dem</a:t>
          </a:r>
          <a:r>
            <a:rPr lang="de-AT" sz="1100" baseline="0"/>
            <a:t> Tabellenblatt "Referenzen" finden Sie  Beispielwerte für den Energieverbrauch von alten Geräten</a:t>
          </a:r>
          <a:endParaRPr lang="de-AT" sz="1100"/>
        </a:p>
      </xdr:txBody>
    </xdr:sp>
    <xdr:clientData/>
  </xdr:oneCellAnchor>
  <xdr:oneCellAnchor>
    <xdr:from>
      <xdr:col>11</xdr:col>
      <xdr:colOff>0</xdr:colOff>
      <xdr:row>40</xdr:row>
      <xdr:rowOff>66675</xdr:rowOff>
    </xdr:from>
    <xdr:ext cx="6962996" cy="436786"/>
    <xdr:sp macro="" textlink="">
      <xdr:nvSpPr>
        <xdr:cNvPr id="6" name="Textfeld 5"/>
        <xdr:cNvSpPr txBox="1"/>
      </xdr:nvSpPr>
      <xdr:spPr>
        <a:xfrm>
          <a:off x="7591425" y="8401050"/>
          <a:ext cx="696299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AT" sz="1100"/>
            <a:t>Angenommene Lebensdauern aus: 	"Einfluss der Nutzungsdauer von Produkten auf ihre Umweltwirkung" </a:t>
          </a:r>
        </a:p>
        <a:p>
          <a:r>
            <a:rPr lang="de-AT" sz="1100"/>
            <a:t>			(Umweltbundesamt Deutschland)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676275</xdr:colOff>
      <xdr:row>4</xdr:row>
      <xdr:rowOff>142875</xdr:rowOff>
    </xdr:from>
    <xdr:to>
      <xdr:col>10</xdr:col>
      <xdr:colOff>333375</xdr:colOff>
      <xdr:row>8</xdr:row>
      <xdr:rowOff>88093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923925"/>
          <a:ext cx="2152650" cy="754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5"/>
  <sheetViews>
    <sheetView tabSelected="1" zoomScale="80" zoomScaleNormal="80" workbookViewId="0">
      <selection activeCell="X23" sqref="X23"/>
    </sheetView>
  </sheetViews>
  <sheetFormatPr baseColWidth="10" defaultRowHeight="15" x14ac:dyDescent="0.25"/>
  <cols>
    <col min="1" max="1" width="11.42578125" style="2"/>
    <col min="2" max="3" width="7.85546875" customWidth="1"/>
    <col min="4" max="4" width="11.28515625" customWidth="1"/>
    <col min="5" max="5" width="6.5703125" customWidth="1"/>
    <col min="6" max="6" width="14.140625" customWidth="1"/>
    <col min="7" max="7" width="13.5703125" customWidth="1"/>
    <col min="8" max="8" width="14.140625" customWidth="1"/>
    <col min="9" max="10" width="11.42578125" customWidth="1"/>
    <col min="11" max="11" width="4.140625" customWidth="1"/>
    <col min="12" max="12" width="15.42578125" customWidth="1"/>
    <col min="13" max="13" width="12.7109375" customWidth="1"/>
    <col min="14" max="14" width="11.42578125" customWidth="1"/>
    <col min="16" max="16" width="5" customWidth="1"/>
    <col min="17" max="17" width="5.5703125" customWidth="1"/>
    <col min="18" max="18" width="18.85546875" customWidth="1"/>
    <col min="20" max="20" width="12.85546875" customWidth="1"/>
    <col min="21" max="21" width="4.140625" customWidth="1"/>
  </cols>
  <sheetData>
    <row r="1" spans="2:55" s="2" customFormat="1" ht="30.75" customHeight="1" x14ac:dyDescent="0.25"/>
    <row r="2" spans="2:55" ht="22.5" customHeight="1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2:55" ht="20.100000000000001" customHeight="1" x14ac:dyDescent="0.25">
      <c r="B3" s="1"/>
      <c r="C3" s="1"/>
      <c r="D3" s="1"/>
      <c r="E3" s="1"/>
      <c r="F3" s="1"/>
      <c r="G3" s="1"/>
      <c r="H3" s="1"/>
      <c r="I3" s="1"/>
      <c r="J3" s="1"/>
      <c r="K3" s="55"/>
      <c r="L3" s="56"/>
      <c r="M3" s="20"/>
      <c r="N3" s="20"/>
      <c r="O3" s="20"/>
      <c r="P3" s="20"/>
      <c r="Q3" s="20"/>
      <c r="R3" s="20"/>
      <c r="S3" s="20"/>
      <c r="T3" s="20"/>
      <c r="U3" s="21"/>
      <c r="V3" s="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2:55" ht="20.100000000000001" customHeight="1" x14ac:dyDescent="0.25">
      <c r="B4" s="1"/>
      <c r="C4" s="1"/>
      <c r="D4" s="1"/>
      <c r="E4" s="1"/>
      <c r="F4" s="1"/>
      <c r="G4" s="1"/>
      <c r="H4" s="1"/>
      <c r="I4" s="1"/>
      <c r="J4" s="1"/>
      <c r="K4" s="22"/>
      <c r="L4" s="12"/>
      <c r="M4" s="12"/>
      <c r="N4" s="12"/>
      <c r="O4" s="12"/>
      <c r="P4" s="12"/>
      <c r="Q4" s="12"/>
      <c r="R4" s="12"/>
      <c r="S4" s="12"/>
      <c r="T4" s="12"/>
      <c r="U4" s="23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2:55" ht="20.100000000000001" customHeight="1" thickBot="1" x14ac:dyDescent="0.3">
      <c r="B5" s="1"/>
      <c r="C5" s="1"/>
      <c r="D5" s="1"/>
      <c r="E5" s="1"/>
      <c r="F5" s="1"/>
      <c r="G5" s="1"/>
      <c r="H5" s="1"/>
      <c r="I5" s="1"/>
      <c r="J5" s="1"/>
      <c r="K5" s="24"/>
      <c r="L5" s="26"/>
      <c r="M5" s="26"/>
      <c r="N5" s="26"/>
      <c r="O5" s="26"/>
      <c r="P5" s="26"/>
      <c r="Q5" s="26"/>
      <c r="R5" s="26"/>
      <c r="S5" s="26"/>
      <c r="T5" s="26"/>
      <c r="U5" s="27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x14ac:dyDescent="0.25">
      <c r="B7" s="1"/>
      <c r="C7" s="19"/>
      <c r="D7" s="20"/>
      <c r="E7" s="20"/>
      <c r="F7" s="20"/>
      <c r="G7" s="20"/>
      <c r="H7" s="20"/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2:55" ht="21" x14ac:dyDescent="0.35">
      <c r="B8" s="1"/>
      <c r="C8" s="22"/>
      <c r="D8" s="50" t="s">
        <v>17</v>
      </c>
      <c r="E8" s="12"/>
      <c r="F8" s="12"/>
      <c r="G8" s="12"/>
      <c r="H8" s="12"/>
      <c r="I8" s="2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2:55" ht="21" x14ac:dyDescent="0.35">
      <c r="B9" s="1"/>
      <c r="C9" s="22"/>
      <c r="D9" s="50"/>
      <c r="E9" s="12"/>
      <c r="F9" s="12"/>
      <c r="G9" s="12"/>
      <c r="H9" s="12"/>
      <c r="I9" s="2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x14ac:dyDescent="0.25">
      <c r="B10" s="1"/>
      <c r="C10" s="22"/>
      <c r="D10" s="12"/>
      <c r="E10" s="12"/>
      <c r="F10" s="12"/>
      <c r="G10" s="12"/>
      <c r="H10" s="12"/>
      <c r="I10" s="2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x14ac:dyDescent="0.25">
      <c r="B11" s="1"/>
      <c r="C11" s="22"/>
      <c r="D11" s="13" t="s">
        <v>7</v>
      </c>
      <c r="E11" s="12"/>
      <c r="F11" s="12"/>
      <c r="G11" s="78" t="s">
        <v>41</v>
      </c>
      <c r="H11" s="79"/>
      <c r="I11" s="2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2:55" x14ac:dyDescent="0.25">
      <c r="B12" s="1"/>
      <c r="C12" s="22"/>
      <c r="D12" s="12"/>
      <c r="E12" s="12"/>
      <c r="F12" s="12"/>
      <c r="G12" s="12"/>
      <c r="H12" s="12"/>
      <c r="I12" s="2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2:55" x14ac:dyDescent="0.25">
      <c r="B13" s="1"/>
      <c r="C13" s="22"/>
      <c r="D13" s="13" t="s">
        <v>9</v>
      </c>
      <c r="E13" s="12"/>
      <c r="F13" s="12"/>
      <c r="G13" s="4" t="s">
        <v>10</v>
      </c>
      <c r="H13" s="8">
        <v>0.2</v>
      </c>
      <c r="I13" s="2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2:55" x14ac:dyDescent="0.25">
      <c r="B14" s="1"/>
      <c r="C14" s="22"/>
      <c r="D14" s="1"/>
      <c r="E14" s="1"/>
      <c r="F14" s="1"/>
      <c r="G14" s="1"/>
      <c r="H14" s="1"/>
      <c r="I14" s="2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2:55" x14ac:dyDescent="0.25">
      <c r="B15" s="1"/>
      <c r="C15" s="22"/>
      <c r="D15" s="12"/>
      <c r="E15" s="12"/>
      <c r="F15" s="12"/>
      <c r="G15" s="12"/>
      <c r="H15" s="12"/>
      <c r="I15" s="2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2:55" x14ac:dyDescent="0.25">
      <c r="B16" s="1"/>
      <c r="C16" s="22"/>
      <c r="D16" s="13"/>
      <c r="E16" s="12"/>
      <c r="F16" s="12"/>
      <c r="G16" s="40"/>
      <c r="H16" s="51"/>
      <c r="I16" s="2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2:55" x14ac:dyDescent="0.25">
      <c r="B17" s="1"/>
      <c r="C17" s="22"/>
      <c r="D17" s="13" t="s">
        <v>34</v>
      </c>
      <c r="E17" s="12"/>
      <c r="F17" s="12"/>
      <c r="G17" s="61" t="s">
        <v>38</v>
      </c>
      <c r="H17" s="9">
        <v>0</v>
      </c>
      <c r="I17" s="23"/>
      <c r="J17" s="1"/>
      <c r="K17" s="1"/>
      <c r="L17" s="1"/>
      <c r="M17" s="1"/>
      <c r="N17" s="1"/>
      <c r="O17" s="1"/>
      <c r="P17" s="1"/>
      <c r="Q17" s="1"/>
      <c r="R17" s="1"/>
      <c r="S17" s="1"/>
      <c r="T17" s="12"/>
      <c r="U17" s="3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2:55" ht="15.75" thickBot="1" x14ac:dyDescent="0.3">
      <c r="B18" s="1"/>
      <c r="C18" s="22"/>
      <c r="D18" s="13"/>
      <c r="E18" s="12"/>
      <c r="F18" s="12"/>
      <c r="G18" s="40"/>
      <c r="H18" s="51"/>
      <c r="I18" s="23"/>
      <c r="J18" s="1"/>
      <c r="K18" s="1"/>
      <c r="L18" s="1"/>
      <c r="M18" s="1"/>
      <c r="N18" s="1"/>
      <c r="O18" s="1"/>
      <c r="P18" s="1"/>
      <c r="Q18" s="1"/>
      <c r="R18" s="1"/>
      <c r="S18" s="1"/>
      <c r="T18" s="12"/>
      <c r="U18" s="3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2:55" x14ac:dyDescent="0.25">
      <c r="B19" s="1"/>
      <c r="C19" s="22"/>
      <c r="D19" s="62" t="s">
        <v>39</v>
      </c>
      <c r="G19" s="64" t="s">
        <v>40</v>
      </c>
      <c r="H19" s="14">
        <f>H29*(1+H17/100)</f>
        <v>0</v>
      </c>
      <c r="I19" s="23"/>
      <c r="J19" s="1"/>
      <c r="K19" s="19"/>
      <c r="L19" s="20"/>
      <c r="M19" s="20"/>
      <c r="N19" s="20"/>
      <c r="O19" s="21"/>
      <c r="P19" s="12"/>
      <c r="Q19" s="19"/>
      <c r="R19" s="20"/>
      <c r="S19" s="20"/>
      <c r="T19" s="20"/>
      <c r="U19" s="2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2:55" x14ac:dyDescent="0.25">
      <c r="B20" s="1"/>
      <c r="C20" s="22"/>
      <c r="D20" s="1"/>
      <c r="E20" s="1"/>
      <c r="F20" s="1"/>
      <c r="G20" s="1"/>
      <c r="I20" s="23"/>
      <c r="J20" s="1"/>
      <c r="K20" s="22"/>
      <c r="L20" s="13" t="s">
        <v>21</v>
      </c>
      <c r="M20" s="13"/>
      <c r="N20" s="41"/>
      <c r="O20" s="23"/>
      <c r="P20" s="12"/>
      <c r="Q20" s="22"/>
      <c r="R20" s="13" t="s">
        <v>22</v>
      </c>
      <c r="S20" s="43"/>
      <c r="T20" s="44"/>
      <c r="U20" s="45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2:55" x14ac:dyDescent="0.25">
      <c r="B21" s="1"/>
      <c r="C21" s="22"/>
      <c r="D21" s="13" t="s">
        <v>5</v>
      </c>
      <c r="E21" s="12"/>
      <c r="F21" s="12"/>
      <c r="G21" s="4" t="str">
        <f>"Jahre ≤ "&amp;Lebensdauer</f>
        <v>Jahre ≤ 13</v>
      </c>
      <c r="H21" s="9">
        <v>0</v>
      </c>
      <c r="I21" s="23"/>
      <c r="J21" s="1"/>
      <c r="K21" s="22"/>
      <c r="L21" s="12"/>
      <c r="M21" s="12"/>
      <c r="N21" s="12"/>
      <c r="O21" s="23"/>
      <c r="P21" s="12"/>
      <c r="Q21" s="22"/>
      <c r="R21" s="12"/>
      <c r="S21" s="46"/>
      <c r="T21" s="42"/>
      <c r="U21" s="45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2:55" x14ac:dyDescent="0.25">
      <c r="B22" s="1"/>
      <c r="C22" s="22"/>
      <c r="D22" s="13"/>
      <c r="E22" s="12"/>
      <c r="F22" s="12"/>
      <c r="G22" s="40"/>
      <c r="H22" s="51"/>
      <c r="I22" s="23"/>
      <c r="J22" s="1"/>
      <c r="K22" s="22"/>
      <c r="L22" s="13" t="s">
        <v>19</v>
      </c>
      <c r="M22" s="4" t="s">
        <v>2</v>
      </c>
      <c r="N22" s="16">
        <f>H67</f>
        <v>0</v>
      </c>
      <c r="O22" s="23"/>
      <c r="P22" s="12"/>
      <c r="Q22" s="22"/>
      <c r="R22" s="13" t="s">
        <v>19</v>
      </c>
      <c r="S22" s="4" t="s">
        <v>2</v>
      </c>
      <c r="T22" s="16">
        <f>E67</f>
        <v>0</v>
      </c>
      <c r="U22" s="45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2:55" x14ac:dyDescent="0.25">
      <c r="B23" s="1"/>
      <c r="C23" s="22"/>
      <c r="D23" s="13" t="s">
        <v>4</v>
      </c>
      <c r="E23" s="12"/>
      <c r="F23" s="12"/>
      <c r="G23" s="4" t="s">
        <v>6</v>
      </c>
      <c r="H23" s="14">
        <f>IF(G11="Kühl-Gefrier Kombination",13,IF(G11="Gefrierschrank",13,IF(G11="Wäschetrockner",11,IF(G11="Geschirrspüler",12,IF(G11="Waschmaschine",12,"Fehler")))))</f>
        <v>13</v>
      </c>
      <c r="I23" s="23"/>
      <c r="J23" s="1"/>
      <c r="K23" s="22"/>
      <c r="L23" s="41"/>
      <c r="M23" s="12"/>
      <c r="N23" s="41"/>
      <c r="O23" s="23"/>
      <c r="P23" s="12"/>
      <c r="Q23" s="22"/>
      <c r="R23" s="41"/>
      <c r="S23" s="12"/>
      <c r="T23" s="12"/>
      <c r="U23" s="23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2:55" x14ac:dyDescent="0.25">
      <c r="B24" s="1"/>
      <c r="C24" s="22"/>
      <c r="D24" s="13"/>
      <c r="E24" s="12"/>
      <c r="F24" s="12"/>
      <c r="G24" s="40"/>
      <c r="H24" s="51"/>
      <c r="I24" s="23"/>
      <c r="J24" s="1"/>
      <c r="K24" s="22"/>
      <c r="L24" s="13" t="s">
        <v>3</v>
      </c>
      <c r="M24" s="4" t="s">
        <v>2</v>
      </c>
      <c r="N24" s="18" t="s">
        <v>30</v>
      </c>
      <c r="O24" s="23"/>
      <c r="P24" s="12"/>
      <c r="Q24" s="22"/>
      <c r="R24" s="13" t="s">
        <v>35</v>
      </c>
      <c r="S24" s="4" t="s">
        <v>2</v>
      </c>
      <c r="T24" s="16">
        <f>H31-H35</f>
        <v>0</v>
      </c>
      <c r="U24" s="23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2:55" x14ac:dyDescent="0.25">
      <c r="B25" s="1"/>
      <c r="C25" s="22"/>
      <c r="D25" s="13" t="s">
        <v>15</v>
      </c>
      <c r="E25" s="12"/>
      <c r="F25" s="12"/>
      <c r="G25" s="4" t="s">
        <v>2</v>
      </c>
      <c r="H25" s="8">
        <v>0</v>
      </c>
      <c r="I25" s="23"/>
      <c r="J25" s="1"/>
      <c r="K25" s="22"/>
      <c r="L25" s="41"/>
      <c r="M25" s="12"/>
      <c r="N25" s="41"/>
      <c r="O25" s="23"/>
      <c r="P25" s="12"/>
      <c r="Q25" s="22"/>
      <c r="R25" s="41"/>
      <c r="S25" s="12"/>
      <c r="T25" s="41"/>
      <c r="U25" s="23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2:55" x14ac:dyDescent="0.25">
      <c r="B26" s="1"/>
      <c r="C26" s="22"/>
      <c r="D26" s="1"/>
      <c r="E26" s="1"/>
      <c r="F26" s="1"/>
      <c r="G26" s="1"/>
      <c r="H26" s="1"/>
      <c r="I26" s="23"/>
      <c r="J26" s="1"/>
      <c r="K26" s="22"/>
      <c r="L26" s="13" t="s">
        <v>13</v>
      </c>
      <c r="M26" s="4" t="s">
        <v>2</v>
      </c>
      <c r="N26" s="16">
        <f>H25</f>
        <v>0</v>
      </c>
      <c r="O26" s="23"/>
      <c r="P26" s="12"/>
      <c r="Q26" s="22"/>
      <c r="R26" s="13" t="s">
        <v>13</v>
      </c>
      <c r="S26" s="4" t="s">
        <v>2</v>
      </c>
      <c r="T26" s="18" t="s">
        <v>30</v>
      </c>
      <c r="U26" s="23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2:55" x14ac:dyDescent="0.25">
      <c r="B27" s="1"/>
      <c r="C27" s="22"/>
      <c r="D27" s="1"/>
      <c r="E27" s="1"/>
      <c r="F27" s="1"/>
      <c r="G27" s="1"/>
      <c r="H27" s="1"/>
      <c r="I27" s="23"/>
      <c r="J27" s="1"/>
      <c r="K27" s="22"/>
      <c r="L27" s="41"/>
      <c r="M27" s="12"/>
      <c r="N27" s="41"/>
      <c r="O27" s="23"/>
      <c r="P27" s="12"/>
      <c r="Q27" s="22"/>
      <c r="R27" s="41"/>
      <c r="S27" s="12"/>
      <c r="T27" s="41"/>
      <c r="U27" s="23"/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 x14ac:dyDescent="0.25">
      <c r="B28" s="1"/>
      <c r="C28" s="22"/>
      <c r="D28" s="12"/>
      <c r="E28" s="12"/>
      <c r="F28" s="12"/>
      <c r="G28" s="12"/>
      <c r="H28" s="12"/>
      <c r="I28" s="23"/>
      <c r="J28" s="1"/>
      <c r="K28" s="22"/>
      <c r="L28" s="13" t="s">
        <v>23</v>
      </c>
      <c r="M28" s="4" t="s">
        <v>2</v>
      </c>
      <c r="N28" s="18" t="s">
        <v>30</v>
      </c>
      <c r="O28" s="23"/>
      <c r="P28" s="12"/>
      <c r="Q28" s="22"/>
      <c r="R28" s="13" t="s">
        <v>37</v>
      </c>
      <c r="S28" s="4" t="s">
        <v>2</v>
      </c>
      <c r="T28" s="16">
        <f>H35</f>
        <v>0</v>
      </c>
      <c r="U28" s="23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2:55" x14ac:dyDescent="0.25">
      <c r="B29" s="1"/>
      <c r="C29" s="22"/>
      <c r="D29" s="13" t="s">
        <v>14</v>
      </c>
      <c r="E29" s="12"/>
      <c r="F29" s="12"/>
      <c r="G29" s="4" t="s">
        <v>1</v>
      </c>
      <c r="H29" s="9">
        <v>0</v>
      </c>
      <c r="I29" s="23"/>
      <c r="J29" s="1"/>
      <c r="K29" s="22"/>
      <c r="L29" s="41"/>
      <c r="M29" s="12"/>
      <c r="N29" s="41"/>
      <c r="O29" s="23"/>
      <c r="P29" s="12"/>
      <c r="Q29" s="22"/>
      <c r="R29" s="41"/>
      <c r="S29" s="12"/>
      <c r="T29" s="41"/>
      <c r="U29" s="23"/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 x14ac:dyDescent="0.25">
      <c r="B30" s="1"/>
      <c r="C30" s="22"/>
      <c r="D30" s="12"/>
      <c r="E30" s="12"/>
      <c r="F30" s="12"/>
      <c r="G30" s="12"/>
      <c r="H30" s="12"/>
      <c r="I30" s="23"/>
      <c r="J30" s="1"/>
      <c r="K30" s="22"/>
      <c r="L30" s="13" t="s">
        <v>28</v>
      </c>
      <c r="M30" s="4" t="s">
        <v>2</v>
      </c>
      <c r="N30" s="16">
        <f>N22+N26</f>
        <v>0</v>
      </c>
      <c r="O30" s="23"/>
      <c r="P30" s="12"/>
      <c r="Q30" s="22"/>
      <c r="R30" s="13" t="s">
        <v>28</v>
      </c>
      <c r="S30" s="4" t="s">
        <v>2</v>
      </c>
      <c r="T30" s="16">
        <f>SUM(T22:T28)</f>
        <v>0</v>
      </c>
      <c r="U30" s="23"/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 x14ac:dyDescent="0.25">
      <c r="B31" s="1"/>
      <c r="C31" s="22"/>
      <c r="D31" s="13" t="s">
        <v>0</v>
      </c>
      <c r="E31" s="12"/>
      <c r="F31" s="12"/>
      <c r="G31" s="4" t="s">
        <v>2</v>
      </c>
      <c r="H31" s="8">
        <v>0</v>
      </c>
      <c r="I31" s="23"/>
      <c r="J31" s="1"/>
      <c r="K31" s="22"/>
      <c r="L31" s="12"/>
      <c r="M31" s="40"/>
      <c r="N31" s="42"/>
      <c r="O31" s="23"/>
      <c r="P31" s="12"/>
      <c r="Q31" s="22"/>
      <c r="R31" s="12"/>
      <c r="S31" s="12"/>
      <c r="T31" s="12"/>
      <c r="U31" s="23"/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 x14ac:dyDescent="0.25">
      <c r="B32" s="1"/>
      <c r="C32" s="22"/>
      <c r="D32" s="13"/>
      <c r="E32" s="12"/>
      <c r="F32" s="12"/>
      <c r="G32" s="40"/>
      <c r="H32" s="51"/>
      <c r="I32" s="23"/>
      <c r="J32" s="1"/>
      <c r="K32" s="22"/>
      <c r="L32" s="13" t="s">
        <v>29</v>
      </c>
      <c r="M32" s="4" t="s">
        <v>2</v>
      </c>
      <c r="N32" s="17">
        <f>IF(Lebensdauer&gt;=H21,N30,"Fehler")</f>
        <v>0</v>
      </c>
      <c r="O32" s="23"/>
      <c r="P32" s="12"/>
      <c r="Q32" s="22"/>
      <c r="R32" s="13" t="s">
        <v>29</v>
      </c>
      <c r="S32" s="4" t="s">
        <v>2</v>
      </c>
      <c r="T32" s="15">
        <f>IF(Lebensdauer&gt;=H21,T30-T28,"Fehler")</f>
        <v>0</v>
      </c>
      <c r="U32" s="23"/>
      <c r="V32" s="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 ht="15.75" thickBot="1" x14ac:dyDescent="0.3">
      <c r="B33" s="1"/>
      <c r="C33" s="22"/>
      <c r="D33" s="13" t="s">
        <v>31</v>
      </c>
      <c r="E33" s="12"/>
      <c r="F33" s="12"/>
      <c r="G33" s="4" t="s">
        <v>2</v>
      </c>
      <c r="H33" s="7">
        <f>IF(Lebensdauer&gt;=H21,F66-I66,"Fehler")</f>
        <v>0</v>
      </c>
      <c r="I33" s="23"/>
      <c r="J33" s="1"/>
      <c r="K33" s="24"/>
      <c r="L33" s="25"/>
      <c r="M33" s="47"/>
      <c r="N33" s="49"/>
      <c r="O33" s="27"/>
      <c r="P33" s="12"/>
      <c r="Q33" s="24"/>
      <c r="R33" s="25"/>
      <c r="S33" s="47"/>
      <c r="T33" s="48"/>
      <c r="U33" s="27"/>
      <c r="V33" s="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 ht="15.75" thickBot="1" x14ac:dyDescent="0.3">
      <c r="B34" s="1"/>
      <c r="C34" s="22"/>
      <c r="D34" s="13"/>
      <c r="E34" s="12"/>
      <c r="F34" s="12"/>
      <c r="G34" s="40"/>
      <c r="H34" s="51"/>
      <c r="I34" s="2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2:55" ht="15.75" thickBot="1" x14ac:dyDescent="0.3">
      <c r="B35" s="1"/>
      <c r="C35" s="22"/>
      <c r="D35" s="13" t="s">
        <v>36</v>
      </c>
      <c r="E35" s="12"/>
      <c r="F35" s="12"/>
      <c r="G35" s="4" t="s">
        <v>2</v>
      </c>
      <c r="H35" s="7">
        <f>IF(Lebensdauer&gt;=H21,H31-(Lebensdauer-H21)/Lebensdauer*H31,"Fehler")</f>
        <v>0</v>
      </c>
      <c r="I35" s="23"/>
      <c r="J35" s="1"/>
      <c r="K35" s="28"/>
      <c r="L35" s="29"/>
      <c r="M35" s="29"/>
      <c r="N35" s="29"/>
      <c r="O35" s="29"/>
      <c r="P35" s="29"/>
      <c r="Q35" s="29"/>
      <c r="R35" s="29"/>
      <c r="S35" s="29"/>
      <c r="T35" s="29"/>
      <c r="U35" s="30"/>
      <c r="V35" s="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 ht="15.75" thickBot="1" x14ac:dyDescent="0.3">
      <c r="B36" s="1"/>
      <c r="C36" s="22"/>
      <c r="D36" s="13"/>
      <c r="E36" s="12"/>
      <c r="F36" s="12"/>
      <c r="G36" s="40"/>
      <c r="H36" s="51"/>
      <c r="I36" s="23"/>
      <c r="J36" s="1"/>
      <c r="K36" s="31"/>
      <c r="L36" s="32" t="s">
        <v>32</v>
      </c>
      <c r="M36" s="33"/>
      <c r="N36" s="53">
        <f>IF(Lebensdauer&gt;=H21,T30-N30,"Fehler")</f>
        <v>0</v>
      </c>
      <c r="O36" s="33"/>
      <c r="P36" s="33"/>
      <c r="Q36" s="33"/>
      <c r="R36" s="32" t="s">
        <v>33</v>
      </c>
      <c r="S36" s="33"/>
      <c r="T36" s="52" t="str">
        <f>IF(Lebensdauer&gt;=H21,IF(N38&lt;0,"nein","ja"),"Fehler")</f>
        <v>ja</v>
      </c>
      <c r="U36" s="34"/>
      <c r="V36" s="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 ht="15.75" thickBot="1" x14ac:dyDescent="0.3">
      <c r="B37" s="1"/>
      <c r="C37" s="22"/>
      <c r="D37" s="13"/>
      <c r="E37" s="12"/>
      <c r="F37" s="12"/>
      <c r="G37" s="40"/>
      <c r="H37" s="54"/>
      <c r="I37" s="23"/>
      <c r="J37" s="1"/>
      <c r="K37" s="31"/>
      <c r="L37" s="33"/>
      <c r="M37" s="33"/>
      <c r="N37" s="33"/>
      <c r="O37" s="33"/>
      <c r="P37" s="33"/>
      <c r="Q37" s="33"/>
      <c r="R37" s="63"/>
      <c r="S37" s="63"/>
      <c r="T37" s="63"/>
      <c r="U37" s="34"/>
      <c r="V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 ht="15.75" thickBot="1" x14ac:dyDescent="0.3">
      <c r="B38" s="1"/>
      <c r="C38" s="22"/>
      <c r="D38" s="12"/>
      <c r="E38" s="12"/>
      <c r="F38" s="12"/>
      <c r="G38" s="12"/>
      <c r="H38" s="12"/>
      <c r="I38" s="23"/>
      <c r="J38" s="1"/>
      <c r="K38" s="31"/>
      <c r="L38" s="32" t="s">
        <v>18</v>
      </c>
      <c r="M38" s="33"/>
      <c r="N38" s="53">
        <f>IF(Lebensdauer&gt;=H21,T32-N32,"Fehler")</f>
        <v>0</v>
      </c>
      <c r="O38" s="33"/>
      <c r="P38" s="33"/>
      <c r="Q38" s="33"/>
      <c r="R38" s="65" t="s">
        <v>42</v>
      </c>
      <c r="S38" s="33"/>
      <c r="T38" s="53">
        <f>H25+N38</f>
        <v>0</v>
      </c>
      <c r="U38" s="34"/>
      <c r="V38" s="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2:55" ht="15.75" thickBot="1" x14ac:dyDescent="0.3">
      <c r="B39" s="1"/>
      <c r="C39" s="22"/>
      <c r="D39" s="13" t="s">
        <v>24</v>
      </c>
      <c r="E39" s="41"/>
      <c r="F39" s="4" t="s">
        <v>25</v>
      </c>
      <c r="G39" s="5" t="s">
        <v>26</v>
      </c>
      <c r="H39" s="6" t="s">
        <v>27</v>
      </c>
      <c r="I39" s="23"/>
      <c r="J39" s="1"/>
      <c r="K39" s="35"/>
      <c r="L39" s="36"/>
      <c r="M39" s="37"/>
      <c r="N39" s="38"/>
      <c r="O39" s="37"/>
      <c r="P39" s="37"/>
      <c r="Q39" s="37"/>
      <c r="R39" s="37"/>
      <c r="S39" s="37"/>
      <c r="T39" s="37"/>
      <c r="U39" s="39"/>
      <c r="V39" s="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2:55" ht="15.75" thickBot="1" x14ac:dyDescent="0.3">
      <c r="B40" s="1"/>
      <c r="C40" s="22"/>
      <c r="D40" s="12"/>
      <c r="E40" s="12"/>
      <c r="F40" s="12"/>
      <c r="G40" s="12"/>
      <c r="H40" s="12"/>
      <c r="I40" s="2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 x14ac:dyDescent="0.25">
      <c r="B41" s="1"/>
      <c r="C41" s="22"/>
      <c r="D41" s="12"/>
      <c r="E41" s="12"/>
      <c r="F41" s="12"/>
      <c r="G41" s="12"/>
      <c r="H41" s="12"/>
      <c r="I41" s="23"/>
      <c r="J41" s="1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 x14ac:dyDescent="0.25">
      <c r="B42" s="1"/>
      <c r="C42" s="22"/>
      <c r="D42" s="12"/>
      <c r="E42" s="12"/>
      <c r="F42" s="12"/>
      <c r="G42" s="12"/>
      <c r="H42" s="41"/>
      <c r="I42" s="23"/>
      <c r="J42" s="1"/>
      <c r="K42" s="22"/>
      <c r="L42" s="12"/>
      <c r="M42" s="12"/>
      <c r="N42" s="12"/>
      <c r="O42" s="12"/>
      <c r="P42" s="12"/>
      <c r="Q42" s="12"/>
      <c r="R42" s="12"/>
      <c r="S42" s="12"/>
      <c r="T42" s="12"/>
      <c r="U42" s="23"/>
      <c r="V42" s="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 ht="15.75" thickBot="1" x14ac:dyDescent="0.3">
      <c r="B43" s="1"/>
      <c r="C43" s="24"/>
      <c r="D43" s="26"/>
      <c r="E43" s="26"/>
      <c r="F43" s="26"/>
      <c r="G43" s="26"/>
      <c r="H43" s="26"/>
      <c r="I43" s="27"/>
      <c r="J43" s="1"/>
      <c r="K43" s="24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2:55" x14ac:dyDescent="0.25">
      <c r="B44" s="59" t="s">
        <v>8</v>
      </c>
      <c r="C44" s="59"/>
      <c r="D44" s="59" t="s">
        <v>12</v>
      </c>
      <c r="E44" s="59" t="s">
        <v>19</v>
      </c>
      <c r="F44" s="59" t="s">
        <v>16</v>
      </c>
      <c r="G44" s="59" t="s">
        <v>11</v>
      </c>
      <c r="H44" s="59" t="s">
        <v>19</v>
      </c>
      <c r="I44" s="59" t="s">
        <v>16</v>
      </c>
      <c r="J44" s="57"/>
      <c r="K44" s="1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 x14ac:dyDescent="0.25">
      <c r="B45" s="59"/>
      <c r="C45" s="59"/>
      <c r="D45" s="59"/>
      <c r="E45" s="59"/>
      <c r="F45" s="59"/>
      <c r="G45" s="59"/>
      <c r="H45" s="59"/>
      <c r="I45" s="59"/>
      <c r="J45" s="57"/>
      <c r="K45" s="11"/>
      <c r="M45" s="1"/>
      <c r="N45" s="1"/>
      <c r="O45" s="1"/>
      <c r="P45" s="1"/>
      <c r="Q45" s="1"/>
      <c r="R45" s="1"/>
      <c r="S45" s="77" t="s">
        <v>61</v>
      </c>
      <c r="T45" s="1"/>
      <c r="U45" s="1"/>
      <c r="V45" s="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2:55" x14ac:dyDescent="0.25">
      <c r="B46" s="59"/>
      <c r="C46" s="59"/>
      <c r="D46" s="59"/>
      <c r="E46" s="59"/>
      <c r="F46" s="59"/>
      <c r="G46" s="59"/>
      <c r="H46" s="59"/>
      <c r="I46" s="59"/>
      <c r="J46" s="57"/>
      <c r="K46" s="1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2:55" x14ac:dyDescent="0.25">
      <c r="B47" s="60">
        <v>1</v>
      </c>
      <c r="C47" s="60"/>
      <c r="D47" s="60">
        <f t="shared" ref="D47:D66" si="0">IF(B47&gt;$H$23,0,IF(B47&gt;=$H$21,$H$29*$H$13+IF($H$21=B47,$H$31,0),$H$29*(1+$H$17/100)*$H$13))</f>
        <v>0</v>
      </c>
      <c r="E47" s="60">
        <f t="shared" ref="E47:E66" si="1">IF(B47&gt;$H$23,0,IF(B47&gt;=$H$21,$H$29*$H$13,$H$29*(1+$H$17/100)*$H$13))</f>
        <v>0</v>
      </c>
      <c r="F47" s="60">
        <f>D47</f>
        <v>0</v>
      </c>
      <c r="G47" s="60">
        <f t="shared" ref="G47:G66" si="2">IF(B47&gt;$H$23,0,IF(B47=$H$21,$H$29*(1+$H$17/100)*$H$13+$H$25,$H$29*(1+$H$17/100)*$H$13))</f>
        <v>0</v>
      </c>
      <c r="H47" s="60">
        <f t="shared" ref="H47:H66" si="3">IF(B47&gt;$H$23,0,IF(B47=$H$21,$H$29*(1+$H$17/100)*$H$13,$H$29*(1+$H$17/100)*$H$13))</f>
        <v>0</v>
      </c>
      <c r="I47" s="60">
        <f>G47</f>
        <v>0</v>
      </c>
      <c r="J47" s="58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2:55" x14ac:dyDescent="0.25">
      <c r="B48" s="60">
        <v>2</v>
      </c>
      <c r="C48" s="60"/>
      <c r="D48" s="60">
        <f t="shared" si="0"/>
        <v>0</v>
      </c>
      <c r="E48" s="60">
        <f t="shared" si="1"/>
        <v>0</v>
      </c>
      <c r="F48" s="60">
        <f t="shared" ref="F48:F66" si="4">D48+F47</f>
        <v>0</v>
      </c>
      <c r="G48" s="60">
        <f t="shared" si="2"/>
        <v>0</v>
      </c>
      <c r="H48" s="60">
        <f t="shared" si="3"/>
        <v>0</v>
      </c>
      <c r="I48" s="60">
        <f t="shared" ref="I48:I66" si="5">G48+I47</f>
        <v>0</v>
      </c>
      <c r="J48" s="58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2:55" x14ac:dyDescent="0.25">
      <c r="B49" s="60">
        <v>3</v>
      </c>
      <c r="C49" s="60"/>
      <c r="D49" s="60">
        <f t="shared" si="0"/>
        <v>0</v>
      </c>
      <c r="E49" s="60">
        <f t="shared" si="1"/>
        <v>0</v>
      </c>
      <c r="F49" s="60">
        <f t="shared" si="4"/>
        <v>0</v>
      </c>
      <c r="G49" s="60">
        <f t="shared" si="2"/>
        <v>0</v>
      </c>
      <c r="H49" s="60">
        <f t="shared" si="3"/>
        <v>0</v>
      </c>
      <c r="I49" s="60">
        <f t="shared" si="5"/>
        <v>0</v>
      </c>
      <c r="J49" s="58"/>
      <c r="K49" s="1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2:55" x14ac:dyDescent="0.25">
      <c r="B50" s="60">
        <v>4</v>
      </c>
      <c r="C50" s="60"/>
      <c r="D50" s="60">
        <f t="shared" si="0"/>
        <v>0</v>
      </c>
      <c r="E50" s="60">
        <f t="shared" si="1"/>
        <v>0</v>
      </c>
      <c r="F50" s="60">
        <f t="shared" si="4"/>
        <v>0</v>
      </c>
      <c r="G50" s="60">
        <f t="shared" si="2"/>
        <v>0</v>
      </c>
      <c r="H50" s="60">
        <f t="shared" si="3"/>
        <v>0</v>
      </c>
      <c r="I50" s="60">
        <f t="shared" si="5"/>
        <v>0</v>
      </c>
      <c r="J50" s="58"/>
      <c r="K50" s="1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2:55" x14ac:dyDescent="0.25">
      <c r="B51" s="60">
        <v>5</v>
      </c>
      <c r="C51" s="60"/>
      <c r="D51" s="60">
        <f t="shared" si="0"/>
        <v>0</v>
      </c>
      <c r="E51" s="60">
        <f t="shared" si="1"/>
        <v>0</v>
      </c>
      <c r="F51" s="60">
        <f t="shared" si="4"/>
        <v>0</v>
      </c>
      <c r="G51" s="60">
        <f t="shared" si="2"/>
        <v>0</v>
      </c>
      <c r="H51" s="60">
        <f t="shared" si="3"/>
        <v>0</v>
      </c>
      <c r="I51" s="60">
        <f t="shared" si="5"/>
        <v>0</v>
      </c>
      <c r="J51" s="58"/>
      <c r="K51" s="1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2:55" x14ac:dyDescent="0.25">
      <c r="B52" s="60">
        <v>6</v>
      </c>
      <c r="C52" s="60"/>
      <c r="D52" s="60">
        <f t="shared" si="0"/>
        <v>0</v>
      </c>
      <c r="E52" s="60">
        <f t="shared" si="1"/>
        <v>0</v>
      </c>
      <c r="F52" s="60">
        <f t="shared" si="4"/>
        <v>0</v>
      </c>
      <c r="G52" s="60">
        <f t="shared" si="2"/>
        <v>0</v>
      </c>
      <c r="H52" s="60">
        <f t="shared" si="3"/>
        <v>0</v>
      </c>
      <c r="I52" s="60">
        <f t="shared" si="5"/>
        <v>0</v>
      </c>
      <c r="J52" s="58"/>
      <c r="K52" s="1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2:55" x14ac:dyDescent="0.25">
      <c r="B53" s="60">
        <v>7</v>
      </c>
      <c r="C53" s="60"/>
      <c r="D53" s="60">
        <f t="shared" si="0"/>
        <v>0</v>
      </c>
      <c r="E53" s="60">
        <f t="shared" si="1"/>
        <v>0</v>
      </c>
      <c r="F53" s="60">
        <f t="shared" si="4"/>
        <v>0</v>
      </c>
      <c r="G53" s="60">
        <f t="shared" si="2"/>
        <v>0</v>
      </c>
      <c r="H53" s="60">
        <f t="shared" si="3"/>
        <v>0</v>
      </c>
      <c r="I53" s="60">
        <f t="shared" si="5"/>
        <v>0</v>
      </c>
      <c r="J53" s="58"/>
      <c r="K53" s="1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2:55" x14ac:dyDescent="0.25">
      <c r="B54" s="60">
        <v>8</v>
      </c>
      <c r="C54" s="60"/>
      <c r="D54" s="60">
        <f t="shared" si="0"/>
        <v>0</v>
      </c>
      <c r="E54" s="60">
        <f t="shared" si="1"/>
        <v>0</v>
      </c>
      <c r="F54" s="60">
        <f t="shared" si="4"/>
        <v>0</v>
      </c>
      <c r="G54" s="60">
        <f t="shared" si="2"/>
        <v>0</v>
      </c>
      <c r="H54" s="60">
        <f t="shared" si="3"/>
        <v>0</v>
      </c>
      <c r="I54" s="60">
        <f t="shared" si="5"/>
        <v>0</v>
      </c>
      <c r="J54" s="58"/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2:55" x14ac:dyDescent="0.25">
      <c r="B55" s="60">
        <v>9</v>
      </c>
      <c r="C55" s="60"/>
      <c r="D55" s="60">
        <f t="shared" si="0"/>
        <v>0</v>
      </c>
      <c r="E55" s="60">
        <f t="shared" si="1"/>
        <v>0</v>
      </c>
      <c r="F55" s="60">
        <f t="shared" si="4"/>
        <v>0</v>
      </c>
      <c r="G55" s="60">
        <f t="shared" si="2"/>
        <v>0</v>
      </c>
      <c r="H55" s="60">
        <f t="shared" si="3"/>
        <v>0</v>
      </c>
      <c r="I55" s="60">
        <f t="shared" si="5"/>
        <v>0</v>
      </c>
      <c r="J55" s="58"/>
      <c r="K55" s="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2:55" x14ac:dyDescent="0.25">
      <c r="B56" s="60">
        <v>10</v>
      </c>
      <c r="C56" s="60"/>
      <c r="D56" s="60">
        <f t="shared" si="0"/>
        <v>0</v>
      </c>
      <c r="E56" s="60">
        <f t="shared" si="1"/>
        <v>0</v>
      </c>
      <c r="F56" s="60">
        <f t="shared" si="4"/>
        <v>0</v>
      </c>
      <c r="G56" s="60">
        <f t="shared" si="2"/>
        <v>0</v>
      </c>
      <c r="H56" s="60">
        <f t="shared" si="3"/>
        <v>0</v>
      </c>
      <c r="I56" s="60">
        <f t="shared" si="5"/>
        <v>0</v>
      </c>
      <c r="J56" s="58"/>
      <c r="K56" s="1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2:55" x14ac:dyDescent="0.25">
      <c r="B57" s="60">
        <v>11</v>
      </c>
      <c r="C57" s="60"/>
      <c r="D57" s="60">
        <f t="shared" si="0"/>
        <v>0</v>
      </c>
      <c r="E57" s="60">
        <f t="shared" si="1"/>
        <v>0</v>
      </c>
      <c r="F57" s="60">
        <f t="shared" si="4"/>
        <v>0</v>
      </c>
      <c r="G57" s="60">
        <f t="shared" si="2"/>
        <v>0</v>
      </c>
      <c r="H57" s="60">
        <f t="shared" si="3"/>
        <v>0</v>
      </c>
      <c r="I57" s="60">
        <f t="shared" si="5"/>
        <v>0</v>
      </c>
      <c r="J57" s="58"/>
      <c r="K57" s="1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2:55" x14ac:dyDescent="0.25">
      <c r="B58" s="60">
        <v>12</v>
      </c>
      <c r="C58" s="60"/>
      <c r="D58" s="60">
        <f t="shared" si="0"/>
        <v>0</v>
      </c>
      <c r="E58" s="60">
        <f t="shared" si="1"/>
        <v>0</v>
      </c>
      <c r="F58" s="60">
        <f t="shared" si="4"/>
        <v>0</v>
      </c>
      <c r="G58" s="60">
        <f t="shared" si="2"/>
        <v>0</v>
      </c>
      <c r="H58" s="60">
        <f t="shared" si="3"/>
        <v>0</v>
      </c>
      <c r="I58" s="60">
        <f t="shared" si="5"/>
        <v>0</v>
      </c>
      <c r="J58" s="58"/>
      <c r="K58" s="1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2:55" x14ac:dyDescent="0.25">
      <c r="B59" s="60">
        <v>13</v>
      </c>
      <c r="C59" s="60"/>
      <c r="D59" s="60">
        <f t="shared" si="0"/>
        <v>0</v>
      </c>
      <c r="E59" s="60">
        <f t="shared" si="1"/>
        <v>0</v>
      </c>
      <c r="F59" s="60">
        <f t="shared" si="4"/>
        <v>0</v>
      </c>
      <c r="G59" s="60">
        <f t="shared" si="2"/>
        <v>0</v>
      </c>
      <c r="H59" s="60">
        <f t="shared" si="3"/>
        <v>0</v>
      </c>
      <c r="I59" s="60">
        <f t="shared" si="5"/>
        <v>0</v>
      </c>
      <c r="J59" s="58"/>
      <c r="K59" s="1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2:55" x14ac:dyDescent="0.25">
      <c r="B60" s="60">
        <v>14</v>
      </c>
      <c r="C60" s="60"/>
      <c r="D60" s="60">
        <f t="shared" si="0"/>
        <v>0</v>
      </c>
      <c r="E60" s="60">
        <f t="shared" si="1"/>
        <v>0</v>
      </c>
      <c r="F60" s="60">
        <f t="shared" si="4"/>
        <v>0</v>
      </c>
      <c r="G60" s="60">
        <f t="shared" si="2"/>
        <v>0</v>
      </c>
      <c r="H60" s="60">
        <f t="shared" si="3"/>
        <v>0</v>
      </c>
      <c r="I60" s="60">
        <f t="shared" si="5"/>
        <v>0</v>
      </c>
      <c r="J60" s="58"/>
      <c r="K60" s="1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2:55" x14ac:dyDescent="0.25">
      <c r="B61" s="60">
        <v>15</v>
      </c>
      <c r="C61" s="60"/>
      <c r="D61" s="60">
        <f t="shared" si="0"/>
        <v>0</v>
      </c>
      <c r="E61" s="60">
        <f t="shared" si="1"/>
        <v>0</v>
      </c>
      <c r="F61" s="60">
        <f t="shared" si="4"/>
        <v>0</v>
      </c>
      <c r="G61" s="60">
        <f t="shared" si="2"/>
        <v>0</v>
      </c>
      <c r="H61" s="60">
        <f t="shared" si="3"/>
        <v>0</v>
      </c>
      <c r="I61" s="60">
        <f t="shared" si="5"/>
        <v>0</v>
      </c>
      <c r="J61" s="58"/>
      <c r="K61" s="1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2:55" x14ac:dyDescent="0.25">
      <c r="B62" s="60">
        <v>16</v>
      </c>
      <c r="C62" s="60"/>
      <c r="D62" s="60">
        <f t="shared" si="0"/>
        <v>0</v>
      </c>
      <c r="E62" s="60">
        <f t="shared" si="1"/>
        <v>0</v>
      </c>
      <c r="F62" s="60">
        <f t="shared" si="4"/>
        <v>0</v>
      </c>
      <c r="G62" s="60">
        <f t="shared" si="2"/>
        <v>0</v>
      </c>
      <c r="H62" s="60">
        <f t="shared" si="3"/>
        <v>0</v>
      </c>
      <c r="I62" s="60">
        <f t="shared" si="5"/>
        <v>0</v>
      </c>
      <c r="J62" s="58"/>
      <c r="K62" s="1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2:55" x14ac:dyDescent="0.25">
      <c r="B63" s="60">
        <v>17</v>
      </c>
      <c r="C63" s="60"/>
      <c r="D63" s="60">
        <f t="shared" si="0"/>
        <v>0</v>
      </c>
      <c r="E63" s="60">
        <f t="shared" si="1"/>
        <v>0</v>
      </c>
      <c r="F63" s="60">
        <f t="shared" si="4"/>
        <v>0</v>
      </c>
      <c r="G63" s="60">
        <f t="shared" si="2"/>
        <v>0</v>
      </c>
      <c r="H63" s="60">
        <f t="shared" si="3"/>
        <v>0</v>
      </c>
      <c r="I63" s="60">
        <f t="shared" si="5"/>
        <v>0</v>
      </c>
      <c r="J63" s="58"/>
      <c r="K63" s="1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2:55" x14ac:dyDescent="0.25">
      <c r="B64" s="60">
        <v>18</v>
      </c>
      <c r="C64" s="60"/>
      <c r="D64" s="60">
        <f t="shared" si="0"/>
        <v>0</v>
      </c>
      <c r="E64" s="60">
        <f t="shared" si="1"/>
        <v>0</v>
      </c>
      <c r="F64" s="60">
        <f t="shared" si="4"/>
        <v>0</v>
      </c>
      <c r="G64" s="60">
        <f t="shared" si="2"/>
        <v>0</v>
      </c>
      <c r="H64" s="60">
        <f t="shared" si="3"/>
        <v>0</v>
      </c>
      <c r="I64" s="60">
        <f t="shared" si="5"/>
        <v>0</v>
      </c>
      <c r="J64" s="58"/>
      <c r="K64" s="1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2:55" x14ac:dyDescent="0.25">
      <c r="B65" s="60">
        <v>19</v>
      </c>
      <c r="C65" s="60"/>
      <c r="D65" s="60">
        <f t="shared" si="0"/>
        <v>0</v>
      </c>
      <c r="E65" s="60">
        <f t="shared" si="1"/>
        <v>0</v>
      </c>
      <c r="F65" s="60">
        <f t="shared" si="4"/>
        <v>0</v>
      </c>
      <c r="G65" s="60">
        <f t="shared" si="2"/>
        <v>0</v>
      </c>
      <c r="H65" s="60">
        <f t="shared" si="3"/>
        <v>0</v>
      </c>
      <c r="I65" s="60">
        <f t="shared" si="5"/>
        <v>0</v>
      </c>
      <c r="J65" s="58"/>
      <c r="K65" s="10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2:55" x14ac:dyDescent="0.25">
      <c r="B66" s="60">
        <v>20</v>
      </c>
      <c r="C66" s="60"/>
      <c r="D66" s="60">
        <f t="shared" si="0"/>
        <v>0</v>
      </c>
      <c r="E66" s="60">
        <f t="shared" si="1"/>
        <v>0</v>
      </c>
      <c r="F66" s="60">
        <f t="shared" si="4"/>
        <v>0</v>
      </c>
      <c r="G66" s="60">
        <f t="shared" si="2"/>
        <v>0</v>
      </c>
      <c r="H66" s="60">
        <f t="shared" si="3"/>
        <v>0</v>
      </c>
      <c r="I66" s="60">
        <f t="shared" si="5"/>
        <v>0</v>
      </c>
      <c r="J66" s="58"/>
      <c r="K66" s="1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2:55" x14ac:dyDescent="0.25">
      <c r="B67" s="60" t="s">
        <v>20</v>
      </c>
      <c r="C67" s="60"/>
      <c r="D67" s="60">
        <f>SUM(D47:D66)</f>
        <v>0</v>
      </c>
      <c r="E67" s="60">
        <f>SUM(E47:E66)</f>
        <v>0</v>
      </c>
      <c r="F67" s="60"/>
      <c r="G67" s="60">
        <f>SUM(G47:G66)</f>
        <v>0</v>
      </c>
      <c r="H67" s="60">
        <f>SUM(H47:H66)</f>
        <v>0</v>
      </c>
      <c r="I67" s="60"/>
      <c r="J67" s="58"/>
      <c r="K67" s="1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2:55" x14ac:dyDescent="0.25">
      <c r="B68" s="70"/>
      <c r="C68" s="70"/>
      <c r="D68" s="70"/>
      <c r="E68" s="70"/>
      <c r="F68" s="70"/>
      <c r="G68" s="70"/>
      <c r="H68" s="70"/>
      <c r="I68" s="70"/>
      <c r="J68" s="5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2:55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2:55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2:55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2:55" x14ac:dyDescent="0.25">
      <c r="B72" s="58"/>
      <c r="C72" s="58"/>
      <c r="D72" s="58"/>
      <c r="E72" s="58"/>
      <c r="F72" s="58"/>
      <c r="G72" s="58"/>
      <c r="H72" s="58"/>
      <c r="I72" s="5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2:5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2:5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2:55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2:55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2:55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2:55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2:55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2:55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2:55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2:55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2:55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2:55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2:55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2:55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2:55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2:55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2:55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2:55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2:55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2:55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2:55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2:55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2:55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2:55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2:55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2:55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2:55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2:55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2:55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2:55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2:55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2:55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2:55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</sheetData>
  <mergeCells count="1">
    <mergeCell ref="G11:H11"/>
  </mergeCells>
  <dataValidations disablePrompts="1" count="1">
    <dataValidation type="list" allowBlank="1" showInputMessage="1" showErrorMessage="1" sqref="G11">
      <formula1>"Kühl-Gefrier Kombination,Gefrierschrank,Wäschetrockner,Waschmaschine,Geschirrspüler"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2"/>
  <sheetViews>
    <sheetView topLeftCell="A10" zoomScaleNormal="100" workbookViewId="0">
      <selection activeCell="F6" sqref="F6"/>
    </sheetView>
  </sheetViews>
  <sheetFormatPr baseColWidth="10" defaultRowHeight="15" x14ac:dyDescent="0.25"/>
  <cols>
    <col min="1" max="1" width="11.42578125" style="2"/>
    <col min="5" max="6" width="11.42578125" customWidth="1"/>
    <col min="7" max="7" width="33.42578125" customWidth="1"/>
    <col min="8" max="8" width="14.5703125" customWidth="1"/>
    <col min="13" max="29" width="11.42578125" style="2"/>
  </cols>
  <sheetData>
    <row r="1" spans="2:12" s="2" customFormat="1" ht="30.75" customHeight="1" x14ac:dyDescent="0.25"/>
    <row r="2" spans="2:12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75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25">
      <c r="B5" s="1"/>
      <c r="C5" s="19"/>
      <c r="D5" s="20"/>
      <c r="E5" s="20"/>
      <c r="F5" s="20"/>
      <c r="G5" s="20"/>
      <c r="H5" s="20"/>
      <c r="I5" s="20"/>
      <c r="J5" s="20"/>
      <c r="K5" s="21"/>
      <c r="L5" s="1"/>
    </row>
    <row r="6" spans="2:12" x14ac:dyDescent="0.25">
      <c r="B6" s="1"/>
      <c r="C6" s="22"/>
      <c r="D6" s="41"/>
      <c r="E6" s="12"/>
      <c r="F6" s="12"/>
      <c r="G6" s="12"/>
      <c r="H6" s="12"/>
      <c r="I6" s="12"/>
      <c r="J6" s="12"/>
      <c r="K6" s="23"/>
      <c r="L6" s="1"/>
    </row>
    <row r="7" spans="2:12" ht="18.75" x14ac:dyDescent="0.3">
      <c r="B7" s="1"/>
      <c r="C7" s="22"/>
      <c r="D7" s="67" t="s">
        <v>43</v>
      </c>
      <c r="E7" s="12"/>
      <c r="F7" s="12"/>
      <c r="G7" s="12"/>
      <c r="H7" s="12"/>
      <c r="I7" s="13"/>
      <c r="J7" s="12"/>
      <c r="K7" s="23"/>
      <c r="L7" s="1"/>
    </row>
    <row r="8" spans="2:12" x14ac:dyDescent="0.25">
      <c r="B8" s="1"/>
      <c r="C8" s="22"/>
      <c r="D8" s="12"/>
      <c r="E8" s="12"/>
      <c r="F8" s="12"/>
      <c r="G8" s="12"/>
      <c r="H8" s="12"/>
      <c r="I8" s="13"/>
      <c r="J8" s="12"/>
      <c r="K8" s="23"/>
      <c r="L8" s="1"/>
    </row>
    <row r="9" spans="2:12" x14ac:dyDescent="0.25">
      <c r="B9" s="1"/>
      <c r="C9" s="22"/>
      <c r="D9" s="12"/>
      <c r="E9" s="12"/>
      <c r="F9" s="12"/>
      <c r="G9" s="12"/>
      <c r="H9" s="12"/>
      <c r="I9" s="13"/>
      <c r="J9" s="12"/>
      <c r="K9" s="23"/>
      <c r="L9" s="1"/>
    </row>
    <row r="10" spans="2:12" x14ac:dyDescent="0.25">
      <c r="B10" s="1"/>
      <c r="C10" s="22"/>
      <c r="D10" s="81" t="s">
        <v>44</v>
      </c>
      <c r="E10" s="82"/>
      <c r="F10" s="83"/>
      <c r="G10" s="69" t="s">
        <v>59</v>
      </c>
      <c r="H10" s="66" t="s">
        <v>51</v>
      </c>
      <c r="I10" s="66" t="s">
        <v>52</v>
      </c>
      <c r="J10" s="66" t="s">
        <v>53</v>
      </c>
      <c r="K10" s="23"/>
      <c r="L10" s="1"/>
    </row>
    <row r="11" spans="2:12" x14ac:dyDescent="0.25">
      <c r="B11" s="1"/>
      <c r="C11" s="22"/>
      <c r="D11" s="80" t="s">
        <v>49</v>
      </c>
      <c r="E11" s="80"/>
      <c r="F11" s="68" t="s">
        <v>58</v>
      </c>
      <c r="G11" s="71">
        <v>200</v>
      </c>
      <c r="H11" s="76" t="str">
        <f>"+ "&amp;ROUND((227/G11-1),3)*100&amp;" %"</f>
        <v>+ 13,5 %</v>
      </c>
      <c r="I11" s="76" t="str">
        <f>"+ "&amp;ROUND((293/G11-1),3)*100&amp;" %"</f>
        <v>+ 46,5 %</v>
      </c>
      <c r="J11" s="76" t="str">
        <f>"+ "&amp;ROUND((393/G11-1),3)*100&amp;" %"</f>
        <v>+ 96,5 %</v>
      </c>
      <c r="K11" s="23"/>
      <c r="L11" s="1"/>
    </row>
    <row r="12" spans="2:12" x14ac:dyDescent="0.25">
      <c r="B12" s="1"/>
      <c r="C12" s="22"/>
      <c r="D12" s="80" t="s">
        <v>50</v>
      </c>
      <c r="E12" s="80"/>
      <c r="F12" s="68" t="s">
        <v>58</v>
      </c>
      <c r="G12" s="71">
        <v>250</v>
      </c>
      <c r="H12" s="76" t="str">
        <f>"+ "&amp;ROUND((275/G12-1),3)*100&amp;" %"</f>
        <v>+ 10 %</v>
      </c>
      <c r="I12" s="76" t="str">
        <f>"+ "&amp;ROUND((356/G12-1),3)*100&amp;" %"</f>
        <v>+ 42,4 %</v>
      </c>
      <c r="J12" s="76" t="str">
        <f>"+ "&amp;ROUND((477/G12-1),3)*100&amp;" %"</f>
        <v>+ 90,8 %</v>
      </c>
      <c r="K12" s="23"/>
      <c r="L12" s="1"/>
    </row>
    <row r="13" spans="2:12" x14ac:dyDescent="0.25">
      <c r="B13" s="1"/>
      <c r="C13" s="22"/>
      <c r="D13" s="12"/>
      <c r="E13" s="12"/>
      <c r="F13" s="13"/>
      <c r="G13" s="13"/>
      <c r="H13" s="72"/>
      <c r="I13" s="73"/>
      <c r="J13" s="73"/>
      <c r="K13" s="23"/>
      <c r="L13" s="1"/>
    </row>
    <row r="14" spans="2:12" x14ac:dyDescent="0.25">
      <c r="B14" s="1"/>
      <c r="C14" s="22"/>
      <c r="D14" s="12"/>
      <c r="E14" s="12"/>
      <c r="F14" s="13"/>
      <c r="G14" s="13"/>
      <c r="H14" s="73"/>
      <c r="I14" s="73"/>
      <c r="J14" s="73"/>
      <c r="K14" s="23"/>
      <c r="L14" s="1"/>
    </row>
    <row r="15" spans="2:12" x14ac:dyDescent="0.25">
      <c r="B15" s="1"/>
      <c r="C15" s="22"/>
      <c r="D15" s="81" t="s">
        <v>45</v>
      </c>
      <c r="E15" s="82"/>
      <c r="F15" s="83"/>
      <c r="G15" s="69" t="s">
        <v>59</v>
      </c>
      <c r="H15" s="66" t="s">
        <v>51</v>
      </c>
      <c r="I15" s="66" t="s">
        <v>52</v>
      </c>
      <c r="J15" s="66" t="s">
        <v>53</v>
      </c>
      <c r="K15" s="23"/>
      <c r="L15" s="1"/>
    </row>
    <row r="16" spans="2:12" x14ac:dyDescent="0.25">
      <c r="B16" s="1"/>
      <c r="C16" s="22"/>
      <c r="D16" s="80" t="s">
        <v>54</v>
      </c>
      <c r="E16" s="80"/>
      <c r="F16" s="68" t="s">
        <v>58</v>
      </c>
      <c r="G16" s="71">
        <v>150</v>
      </c>
      <c r="H16" s="76" t="str">
        <f>"+ "&amp;ROUND((172/G16-1),3)*100&amp;" %"</f>
        <v>+ 14,7 %</v>
      </c>
      <c r="I16" s="76" t="str">
        <f>"+ "&amp;ROUND((223/G16-1),3)*100&amp;" %"</f>
        <v>+ 48,7 %</v>
      </c>
      <c r="J16" s="76" t="str">
        <f>"+ "&amp;ROUND((299/G16-1),3)*100&amp;" %"</f>
        <v>+ 99,3 %</v>
      </c>
      <c r="K16" s="23"/>
      <c r="L16" s="1"/>
    </row>
    <row r="17" spans="2:12" x14ac:dyDescent="0.25">
      <c r="B17" s="1"/>
      <c r="C17" s="22"/>
      <c r="D17" s="80" t="s">
        <v>55</v>
      </c>
      <c r="E17" s="80"/>
      <c r="F17" s="68" t="s">
        <v>58</v>
      </c>
      <c r="G17" s="71">
        <v>170</v>
      </c>
      <c r="H17" s="76" t="str">
        <f>"+ "&amp;ROUND((252/G17-1),3)*100&amp;" %"</f>
        <v>+ 48,2 %</v>
      </c>
      <c r="I17" s="76" t="str">
        <f>"+ "&amp;ROUND((326/G17-1),3)*100&amp;" %"</f>
        <v>+ 91,8 %</v>
      </c>
      <c r="J17" s="76" t="str">
        <f>"+ "&amp;ROUND((437/G17-1),3)*100&amp;" %"</f>
        <v>+ 157,1 %</v>
      </c>
      <c r="K17" s="23"/>
      <c r="L17" s="1"/>
    </row>
    <row r="18" spans="2:12" x14ac:dyDescent="0.25">
      <c r="B18" s="1"/>
      <c r="C18" s="22"/>
      <c r="D18" s="12"/>
      <c r="E18" s="12"/>
      <c r="F18" s="13"/>
      <c r="G18" s="13"/>
      <c r="H18" s="12"/>
      <c r="I18" s="12"/>
      <c r="J18" s="12"/>
      <c r="K18" s="23"/>
      <c r="L18" s="1"/>
    </row>
    <row r="19" spans="2:12" x14ac:dyDescent="0.25">
      <c r="B19" s="1"/>
      <c r="C19" s="22"/>
      <c r="D19" s="12"/>
      <c r="E19" s="12"/>
      <c r="F19" s="13"/>
      <c r="G19" s="13"/>
      <c r="H19" s="12"/>
      <c r="I19" s="12"/>
      <c r="J19" s="12"/>
      <c r="K19" s="23"/>
      <c r="L19" s="1"/>
    </row>
    <row r="20" spans="2:12" x14ac:dyDescent="0.25">
      <c r="B20" s="1"/>
      <c r="C20" s="22"/>
      <c r="D20" s="81" t="s">
        <v>46</v>
      </c>
      <c r="E20" s="82"/>
      <c r="F20" s="83"/>
      <c r="G20" s="69" t="s">
        <v>59</v>
      </c>
      <c r="H20" s="66" t="s">
        <v>51</v>
      </c>
      <c r="I20" s="66" t="s">
        <v>52</v>
      </c>
      <c r="J20" s="66" t="s">
        <v>53</v>
      </c>
      <c r="K20" s="23"/>
      <c r="L20" s="1"/>
    </row>
    <row r="21" spans="2:12" x14ac:dyDescent="0.25">
      <c r="B21" s="1"/>
      <c r="C21" s="22"/>
      <c r="D21" s="81" t="s">
        <v>60</v>
      </c>
      <c r="E21" s="83"/>
      <c r="F21" s="74" t="s">
        <v>58</v>
      </c>
      <c r="G21" s="75">
        <v>170</v>
      </c>
      <c r="H21" s="76" t="str">
        <f>"+ "&amp;ROUND((187/G21-1),3)*100&amp;" %"</f>
        <v>+ 10 %</v>
      </c>
      <c r="I21" s="76" t="str">
        <f>"+ "&amp;ROUND((242/G21-1),3)*100&amp;" %"</f>
        <v>+ 42,4 %</v>
      </c>
      <c r="J21" s="76" t="str">
        <f>"+ "&amp;ROUND((276/G21-1),3)*100&amp;" %"</f>
        <v>+ 62,4 %</v>
      </c>
      <c r="K21" s="23"/>
      <c r="L21" s="1"/>
    </row>
    <row r="22" spans="2:12" x14ac:dyDescent="0.25">
      <c r="B22" s="1"/>
      <c r="C22" s="22"/>
      <c r="D22" s="12"/>
      <c r="E22" s="12"/>
      <c r="F22" s="13"/>
      <c r="G22" s="13"/>
      <c r="H22" s="12"/>
      <c r="I22" s="12"/>
      <c r="J22" s="12"/>
      <c r="K22" s="23"/>
      <c r="L22" s="1"/>
    </row>
    <row r="23" spans="2:12" x14ac:dyDescent="0.25">
      <c r="B23" s="1"/>
      <c r="C23" s="22"/>
      <c r="D23" s="12"/>
      <c r="E23" s="12"/>
      <c r="F23" s="13"/>
      <c r="G23" s="13"/>
      <c r="H23" s="12"/>
      <c r="I23" s="12"/>
      <c r="J23" s="12"/>
      <c r="K23" s="23"/>
      <c r="L23" s="1"/>
    </row>
    <row r="24" spans="2:12" x14ac:dyDescent="0.25">
      <c r="B24" s="1"/>
      <c r="C24" s="22"/>
      <c r="D24" s="80" t="s">
        <v>47</v>
      </c>
      <c r="E24" s="80"/>
      <c r="F24" s="80"/>
      <c r="G24" s="69" t="s">
        <v>59</v>
      </c>
      <c r="H24" s="66" t="s">
        <v>51</v>
      </c>
      <c r="I24" s="66" t="s">
        <v>52</v>
      </c>
      <c r="J24" s="66" t="s">
        <v>53</v>
      </c>
      <c r="K24" s="23"/>
      <c r="L24" s="1"/>
    </row>
    <row r="25" spans="2:12" x14ac:dyDescent="0.25">
      <c r="B25" s="1"/>
      <c r="C25" s="22"/>
      <c r="D25" s="81" t="s">
        <v>60</v>
      </c>
      <c r="E25" s="83"/>
      <c r="F25" s="74" t="s">
        <v>58</v>
      </c>
      <c r="G25" s="75">
        <v>300</v>
      </c>
      <c r="H25" s="76" t="str">
        <f>"+ "&amp;ROUND((392/G25-1),3)*100&amp;" %"</f>
        <v>+ 30,7 %</v>
      </c>
      <c r="I25" s="76" t="str">
        <f>"+ "&amp;ROUND((535/G25-1),3)*100&amp;" %"</f>
        <v>+ 78,3 %</v>
      </c>
      <c r="J25" s="76" t="str">
        <f>"+ "&amp;ROUND((564/G25-1),3)*100&amp;" %"</f>
        <v>+ 88 %</v>
      </c>
      <c r="K25" s="23"/>
      <c r="L25" s="1"/>
    </row>
    <row r="26" spans="2:12" x14ac:dyDescent="0.25">
      <c r="B26" s="1"/>
      <c r="C26" s="22"/>
      <c r="D26" s="12"/>
      <c r="E26" s="12"/>
      <c r="F26" s="13"/>
      <c r="G26" s="13"/>
      <c r="H26" s="12"/>
      <c r="I26" s="12"/>
      <c r="J26" s="12"/>
      <c r="K26" s="23"/>
      <c r="L26" s="1"/>
    </row>
    <row r="27" spans="2:12" x14ac:dyDescent="0.25">
      <c r="B27" s="1"/>
      <c r="C27" s="22"/>
      <c r="D27" s="81" t="s">
        <v>48</v>
      </c>
      <c r="E27" s="82"/>
      <c r="F27" s="83"/>
      <c r="G27" s="69" t="s">
        <v>59</v>
      </c>
      <c r="H27" s="66" t="s">
        <v>51</v>
      </c>
      <c r="I27" s="66" t="s">
        <v>52</v>
      </c>
      <c r="J27" s="66" t="s">
        <v>53</v>
      </c>
      <c r="K27" s="23"/>
      <c r="L27" s="1"/>
    </row>
    <row r="28" spans="2:12" x14ac:dyDescent="0.25">
      <c r="B28" s="1"/>
      <c r="C28" s="22"/>
      <c r="D28" s="80" t="s">
        <v>56</v>
      </c>
      <c r="E28" s="80"/>
      <c r="F28" s="68" t="s">
        <v>58</v>
      </c>
      <c r="G28" s="71">
        <v>250</v>
      </c>
      <c r="H28" s="76" t="str">
        <f>"+ "&amp;ROUND((283/G28-1),3)*100&amp;" %"</f>
        <v>+ 13,2 %</v>
      </c>
      <c r="I28" s="76" t="str">
        <f>"+ "&amp;ROUND((338/G28-1),3)*100&amp;" %"</f>
        <v>+ 35,2 %</v>
      </c>
      <c r="J28" s="76" t="str">
        <f>"+ "&amp;ROUND((359/G28-1),3)*100&amp;" %"</f>
        <v>+ 43,6 %</v>
      </c>
      <c r="K28" s="23"/>
      <c r="L28" s="1"/>
    </row>
    <row r="29" spans="2:12" x14ac:dyDescent="0.25">
      <c r="B29" s="1"/>
      <c r="C29" s="22"/>
      <c r="D29" s="80" t="s">
        <v>57</v>
      </c>
      <c r="E29" s="80"/>
      <c r="F29" s="68" t="s">
        <v>58</v>
      </c>
      <c r="G29" s="71">
        <v>200</v>
      </c>
      <c r="H29" s="76" t="str">
        <f>"+ "&amp;ROUND((210/G29-1),3)*100&amp;" %"</f>
        <v>+ 5 %</v>
      </c>
      <c r="I29" s="76" t="str">
        <f>"+ "&amp;ROUND((250/G29-1),3)*100&amp;" %"</f>
        <v>+ 25 %</v>
      </c>
      <c r="J29" s="76" t="str">
        <f>"+ "&amp;ROUND((266/G29-1),3)*100&amp;" %"</f>
        <v>+ 33 %</v>
      </c>
      <c r="K29" s="23"/>
      <c r="L29" s="1"/>
    </row>
    <row r="30" spans="2:12" x14ac:dyDescent="0.25">
      <c r="B30" s="1"/>
      <c r="C30" s="22"/>
      <c r="D30" s="12"/>
      <c r="E30" s="12"/>
      <c r="F30" s="13"/>
      <c r="G30" s="13"/>
      <c r="H30" s="12"/>
      <c r="I30" s="12"/>
      <c r="J30" s="12"/>
      <c r="K30" s="23"/>
      <c r="L30" s="1"/>
    </row>
    <row r="31" spans="2:12" ht="15.75" thickBot="1" x14ac:dyDescent="0.3">
      <c r="B31" s="1"/>
      <c r="C31" s="24"/>
      <c r="D31" s="26"/>
      <c r="E31" s="26"/>
      <c r="F31" s="25"/>
      <c r="G31" s="25"/>
      <c r="H31" s="26"/>
      <c r="I31" s="26"/>
      <c r="J31" s="26"/>
      <c r="K31" s="27"/>
      <c r="L31" s="1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2"/>
      <c r="C33" s="12"/>
      <c r="D33" s="12"/>
      <c r="E33" s="12"/>
      <c r="F33" s="12"/>
      <c r="G33" s="12"/>
      <c r="H33" s="12"/>
      <c r="I33" s="77" t="s">
        <v>61</v>
      </c>
      <c r="J33" s="12"/>
      <c r="K33" s="12"/>
      <c r="L33" s="12"/>
    </row>
    <row r="34" spans="2:12" x14ac:dyDescent="0.25">
      <c r="B34" s="12"/>
      <c r="C34" s="12"/>
      <c r="D34" s="12"/>
      <c r="E34" s="12"/>
      <c r="F34" s="12"/>
      <c r="G34" s="12"/>
      <c r="H34" s="12"/>
      <c r="I34" s="77"/>
      <c r="J34" s="12"/>
      <c r="K34" s="12"/>
      <c r="L34" s="12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s="2" customFormat="1" x14ac:dyDescent="0.25"/>
    <row r="39" spans="2:12" s="2" customFormat="1" x14ac:dyDescent="0.25"/>
    <row r="40" spans="2:12" s="2" customFormat="1" x14ac:dyDescent="0.25"/>
    <row r="41" spans="2:12" s="2" customFormat="1" x14ac:dyDescent="0.25"/>
    <row r="42" spans="2:12" s="2" customFormat="1" x14ac:dyDescent="0.25"/>
    <row r="43" spans="2:12" s="2" customFormat="1" x14ac:dyDescent="0.25"/>
    <row r="44" spans="2:12" s="2" customFormat="1" x14ac:dyDescent="0.25"/>
    <row r="45" spans="2:12" s="2" customFormat="1" x14ac:dyDescent="0.25"/>
    <row r="46" spans="2:12" s="2" customFormat="1" x14ac:dyDescent="0.25"/>
    <row r="47" spans="2:12" s="2" customFormat="1" x14ac:dyDescent="0.25"/>
    <row r="48" spans="2:12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pans="2:12" s="2" customFormat="1" x14ac:dyDescent="0.25"/>
    <row r="178" spans="2:12" s="2" customFormat="1" x14ac:dyDescent="0.25"/>
    <row r="179" spans="2:12" s="2" customFormat="1" x14ac:dyDescent="0.25"/>
    <row r="180" spans="2:12" s="2" customFormat="1" x14ac:dyDescent="0.25"/>
    <row r="181" spans="2:12" s="2" customFormat="1" x14ac:dyDescent="0.25"/>
    <row r="182" spans="2:12" s="2" customFormat="1" x14ac:dyDescent="0.25"/>
    <row r="183" spans="2:12" s="2" customFormat="1" x14ac:dyDescent="0.25"/>
    <row r="184" spans="2:12" s="2" customFormat="1" x14ac:dyDescent="0.25"/>
    <row r="185" spans="2:12" s="2" customFormat="1" x14ac:dyDescent="0.25"/>
    <row r="186" spans="2:12" s="2" customFormat="1" x14ac:dyDescent="0.25"/>
    <row r="187" spans="2:12" s="2" customFormat="1" x14ac:dyDescent="0.25"/>
    <row r="188" spans="2:12" s="2" customFormat="1" x14ac:dyDescent="0.25"/>
    <row r="189" spans="2:12" s="2" customFormat="1" x14ac:dyDescent="0.25"/>
    <row r="190" spans="2:12" s="2" customFormat="1" x14ac:dyDescent="0.25">
      <c r="B190"/>
      <c r="C190"/>
      <c r="D190"/>
      <c r="E190"/>
      <c r="F190"/>
      <c r="G190"/>
      <c r="H190"/>
      <c r="I190"/>
      <c r="J190"/>
      <c r="K190"/>
      <c r="L190"/>
    </row>
    <row r="191" spans="2:12" s="2" customFormat="1" x14ac:dyDescent="0.25">
      <c r="B191"/>
      <c r="C191"/>
      <c r="D191"/>
      <c r="E191"/>
      <c r="F191"/>
      <c r="G191"/>
      <c r="H191"/>
      <c r="I191"/>
      <c r="J191"/>
      <c r="K191"/>
      <c r="L191"/>
    </row>
    <row r="192" spans="2:12" s="2" customFormat="1" x14ac:dyDescent="0.25">
      <c r="B192"/>
      <c r="C192"/>
      <c r="D192"/>
      <c r="E192"/>
      <c r="F192"/>
      <c r="G192"/>
      <c r="H192"/>
      <c r="I192"/>
      <c r="J192"/>
      <c r="K192"/>
      <c r="L192"/>
    </row>
  </sheetData>
  <mergeCells count="13">
    <mergeCell ref="D28:E28"/>
    <mergeCell ref="D29:E29"/>
    <mergeCell ref="D10:F10"/>
    <mergeCell ref="D15:F15"/>
    <mergeCell ref="D27:F27"/>
    <mergeCell ref="D11:E11"/>
    <mergeCell ref="D12:E12"/>
    <mergeCell ref="D16:E16"/>
    <mergeCell ref="D17:E17"/>
    <mergeCell ref="D20:F20"/>
    <mergeCell ref="D21:E21"/>
    <mergeCell ref="D25:E25"/>
    <mergeCell ref="D24:F2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Reparatur-Ratgeber</vt:lpstr>
      <vt:lpstr>Referenzen</vt:lpstr>
      <vt:lpstr>Lebensdauer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Siebenhofer Matthäus</dc:creator>
  <cp:lastModifiedBy>Hauer Karin</cp:lastModifiedBy>
  <dcterms:created xsi:type="dcterms:W3CDTF">2017-06-07T10:42:51Z</dcterms:created>
  <dcterms:modified xsi:type="dcterms:W3CDTF">2017-06-21T03:58:54Z</dcterms:modified>
</cp:coreProperties>
</file>